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ŽETAK" sheetId="1" r:id="rId4"/>
    <sheet state="visible" name=" Račun prihoda i rashoda" sheetId="2" r:id="rId5"/>
    <sheet state="visible" name="Rashodi prema funkcijskoj kl" sheetId="3" r:id="rId6"/>
    <sheet state="visible" name="Račun financiranja" sheetId="4" r:id="rId7"/>
    <sheet state="visible" name="POSEBNI DIO" sheetId="5" r:id="rId8"/>
  </sheets>
  <definedNames/>
  <calcPr/>
  <extLst>
    <ext uri="GoogleSheetsCustomDataVersion1">
      <go:sheetsCustomData xmlns:go="http://customooxmlschemas.google.com/" r:id="rId9" roundtripDataSignature="AMtx7mjV3ADy9oW2jf3oAB3k3lkqsGvzew=="/>
    </ext>
  </extLst>
</workbook>
</file>

<file path=xl/sharedStrings.xml><?xml version="1.0" encoding="utf-8"?>
<sst xmlns="http://schemas.openxmlformats.org/spreadsheetml/2006/main" count="244" uniqueCount="109">
  <si>
    <t>FINANCIJSKI PLAN OSNOVNA ŠKOLA ČAKOVCI 
ZA 2023. I PROJEKCIJA ZA 2024. I 2025. GODINU</t>
  </si>
  <si>
    <t>I. OPĆI DIO</t>
  </si>
  <si>
    <t>A) SAŽETAK RAČUNA PRIHODA I RASHODA</t>
  </si>
  <si>
    <t>EUR/KN*</t>
  </si>
  <si>
    <t>Izvršenje 2021.** KN</t>
  </si>
  <si>
    <t>Izvršenje 2021.**           EUR</t>
  </si>
  <si>
    <t>Plan 2022.**            KN</t>
  </si>
  <si>
    <t>Plan 2022.**      EUR</t>
  </si>
  <si>
    <t xml:space="preserve">Plan za 2023.      KN </t>
  </si>
  <si>
    <t>Plan za 2023.    EUR</t>
  </si>
  <si>
    <t>Projekcija 
za 2024.                 KN</t>
  </si>
  <si>
    <t>Projekcija 
za 2024.                 EUR</t>
  </si>
  <si>
    <t>Projekcija 
za 2025.                  KN</t>
  </si>
  <si>
    <t>Projekcija 
za 2025.                 EUR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</si>
  <si>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</si>
  <si>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</si>
  <si>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</si>
  <si>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</si>
  <si>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</si>
  <si>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</si>
  <si>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</si>
  <si>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</si>
  <si>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</si>
  <si>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2022.</t>
  </si>
  <si>
    <t>Plan za 2023.</t>
  </si>
  <si>
    <t>Projekcija 
za 2024.</t>
  </si>
  <si>
    <t>Projekcija 
za 2025.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</si>
  <si>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</si>
  <si>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</si>
  <si>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</si>
  <si>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</si>
  <si>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Izvršenje 2021.  KN</t>
  </si>
  <si>
    <t>Izvršenje 2021. EUR</t>
  </si>
  <si>
    <t xml:space="preserve">Plan 2022.       KN </t>
  </si>
  <si>
    <t>Plan 2022.     EUR</t>
  </si>
  <si>
    <t>Projekcija 
za 2024.               KN</t>
  </si>
  <si>
    <t>Projekcija 
za 2024.             EUR</t>
  </si>
  <si>
    <t>Projekcija 
za 2025.            KN</t>
  </si>
  <si>
    <t>UKUPAN DONOS VIŠKA / MANJKA IZ PRETHODNE(IH) GODINE***</t>
  </si>
  <si>
    <t>VIŠAK / MANJAK IZ PRETHODNE(IH) GODINE KOJI ĆE SE RASPOREDITI / POKRITI</t>
  </si>
  <si>
    <t>VIŠAK / MANJAK + NETO FINANCIRANJE</t>
  </si>
  <si>
    <r>
      <rPr>
        <rFont val="Arial"/>
        <b/>
        <i/>
        <color rgb="FF000000"/>
        <sz val="9.0"/>
      </rP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rFont val="Arial"/>
        <b/>
        <i/>
        <color rgb="FF000000"/>
        <sz val="9.0"/>
        <u/>
      </rPr>
      <t>u kunama i u eurima</t>
    </r>
    <r>
      <rPr>
        <rFont val="Arial"/>
        <b/>
        <i/>
        <color rgb="FF000000"/>
        <sz val="9.0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</si>
  <si>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</si>
  <si>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</si>
  <si>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</si>
  <si>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</si>
  <si>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</si>
  <si>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</si>
  <si>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</si>
  <si>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</si>
  <si>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</si>
  <si>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Pomoći EU</t>
  </si>
  <si>
    <t>Ostale pomoći</t>
  </si>
  <si>
    <t>Prihodi od upravnih i administrativnih pristojbi, pristojbi
po posebnim propisima i nakanda</t>
  </si>
  <si>
    <t>Prihodi za posebne namjene</t>
  </si>
  <si>
    <t>Prihodi od prodaje proizvoda i robe te pruženih usluga i
prihodi od donacija</t>
  </si>
  <si>
    <t>Vlastiti prihodi</t>
  </si>
  <si>
    <t>Donacije</t>
  </si>
  <si>
    <t>Prihodi iz nadležnog proračuna i od HZZO-a temeljem ugovornih obveza</t>
  </si>
  <si>
    <t>Opći prihodi i primici</t>
  </si>
  <si>
    <t>Prihodi od prodaje nefinancijske imovine</t>
  </si>
  <si>
    <t>Prihodi od prodaje proizvedene dugotrajne imovine</t>
  </si>
  <si>
    <t>Ukupni prihodi:</t>
  </si>
  <si>
    <t>Vlatiti izvori</t>
  </si>
  <si>
    <t>Višak prihoda poslovanja</t>
  </si>
  <si>
    <t>RASHODI POSLOVANJA</t>
  </si>
  <si>
    <t>Naziv rashoda</t>
  </si>
  <si>
    <t>Rashodi poslovanja</t>
  </si>
  <si>
    <t>Rashodi za zaposlene</t>
  </si>
  <si>
    <t>Pomoći</t>
  </si>
  <si>
    <t>Materijalni rashodi</t>
  </si>
  <si>
    <t>Financijski rashodi</t>
  </si>
  <si>
    <t>Naknade građanima i kućanstvima na temelju osiguranja i druge naknade</t>
  </si>
  <si>
    <t>Rashodi za nabavu nefinancijske imovine</t>
  </si>
  <si>
    <t>Rashodi za nabavu neproizvedene dugotrajne imovine</t>
  </si>
  <si>
    <t>Ukupni rashodi:</t>
  </si>
  <si>
    <t>RASHODI PREMA FUNKCIJSKOJ KLASIFIKACIJI</t>
  </si>
  <si>
    <t>BROJČANA OZNAKA I NAZIV</t>
  </si>
  <si>
    <t>UKUPNI RASHODI</t>
  </si>
  <si>
    <t>09 Obrazovanje</t>
  </si>
  <si>
    <t>0912 Osnovno obrazovanje</t>
  </si>
  <si>
    <t>096 Dodatne usluge u obrazovanju</t>
  </si>
  <si>
    <t>FINANCIJSKI PLAN OSNOVNA ŠKOLA ČAKOVCI
ZA 2023. I PROJEKCIJA ZA 2024. I 2025. GODINU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</si>
  <si>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</si>
  <si>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</si>
  <si>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</si>
  <si>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</si>
  <si>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</si>
  <si>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</si>
  <si>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</si>
  <si>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II. POSEBNI DIO</t>
  </si>
  <si>
    <t>Šifra</t>
  </si>
  <si>
    <t xml:space="preserve">Naziv </t>
  </si>
  <si>
    <t>DJELATNOST USTANOVA OSNOVNIH ŠKOLA</t>
  </si>
  <si>
    <t>A 123001</t>
  </si>
  <si>
    <t>REDOVNA DJELATNOST</t>
  </si>
  <si>
    <t>Izvor financiranja 11</t>
  </si>
  <si>
    <t>Rashodi za nabavu proizvedene dugotrajne imovine</t>
  </si>
  <si>
    <t>Izvor financiranja 31</t>
  </si>
  <si>
    <t>Izvor financiranja 43</t>
  </si>
  <si>
    <t>Izvor financiranja 52</t>
  </si>
  <si>
    <t>Izvor financiranja 61</t>
  </si>
  <si>
    <t>A 123002</t>
  </si>
  <si>
    <t>NABAVA OBRAZOVNIH MATERIJALA</t>
  </si>
  <si>
    <t>A 123003</t>
  </si>
  <si>
    <t>ŠKOLSKA KUHINJA</t>
  </si>
  <si>
    <t>A 123004</t>
  </si>
  <si>
    <t>ERASMUS + PROJEKTI</t>
  </si>
  <si>
    <t>Izvor financiranja 51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</si>
</sst>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theme="1"/>
      <name val="Calibri"/>
      <scheme val="minor"/>
    </font>
    <font>
      <b/>
      <sz val="12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sz val="10.0"/>
      <color rgb="FF000000"/>
      <name val="Arial"/>
    </font>
    <font>
      <sz val="12.0"/>
      <color theme="1"/>
      <name val="Calibri"/>
    </font>
    <font>
      <sz val="14.0"/>
      <color rgb="FF000000"/>
      <name val="Arial"/>
    </font>
    <font>
      <b/>
      <sz val="11.0"/>
      <color theme="1"/>
      <name val="Calibri"/>
    </font>
    <font>
      <b/>
      <sz val="10.0"/>
      <color theme="1"/>
      <name val="Calibri"/>
    </font>
    <font>
      <b/>
      <sz val="10.0"/>
      <color rgb="FF000000"/>
      <name val="Arial"/>
    </font>
    <font>
      <b/>
      <sz val="10.0"/>
      <color theme="1"/>
      <name val="Arial"/>
    </font>
    <font/>
    <font>
      <sz val="10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i/>
      <sz val="9.0"/>
      <color rgb="FF000000"/>
      <name val="Arial"/>
    </font>
    <font>
      <sz val="9.0"/>
      <color theme="1"/>
      <name val="Arial"/>
    </font>
    <font>
      <sz val="11.0"/>
      <color theme="1"/>
      <name val="Calibri"/>
    </font>
    <font>
      <i/>
      <sz val="10.0"/>
      <color theme="1"/>
      <name val="Arial"/>
    </font>
    <font>
      <i/>
      <sz val="10.0"/>
      <color rgb="FF000000"/>
      <name val="Arial"/>
    </font>
    <font>
      <i/>
      <sz val="11.0"/>
      <color theme="1"/>
      <name val="Calibri"/>
    </font>
    <font>
      <b/>
      <i/>
      <sz val="10.0"/>
      <color theme="1"/>
      <name val="Arial"/>
    </font>
    <font>
      <i/>
      <sz val="9.0"/>
      <color rgb="FF1D275C"/>
      <name val="Arial"/>
    </font>
    <font>
      <b/>
      <i/>
      <sz val="11.0"/>
      <color theme="1"/>
      <name val="Calibri"/>
    </font>
    <font>
      <b/>
      <i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</fills>
  <borders count="11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2" numFmtId="0" xfId="0" applyAlignment="1" applyFont="1">
      <alignment horizontal="left" shrinkToFit="0" wrapText="1"/>
    </xf>
    <xf borderId="0" fillId="0" fontId="6" numFmtId="0" xfId="0" applyAlignment="1" applyFont="1">
      <alignment shrinkToFit="0" wrapText="1"/>
    </xf>
    <xf borderId="1" fillId="0" fontId="2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right" vertical="center"/>
    </xf>
    <xf borderId="2" fillId="0" fontId="9" numFmtId="0" xfId="0" applyAlignment="1" applyBorder="1" applyFont="1">
      <alignment horizontal="left" shrinkToFit="0" wrapText="1"/>
    </xf>
    <xf borderId="3" fillId="0" fontId="9" numFmtId="0" xfId="0" applyAlignment="1" applyBorder="1" applyFont="1">
      <alignment horizontal="left" shrinkToFit="0" wrapText="1"/>
    </xf>
    <xf borderId="3" fillId="0" fontId="9" numFmtId="0" xfId="0" applyAlignment="1" applyBorder="1" applyFont="1">
      <alignment horizontal="center" shrinkToFit="0" wrapText="1"/>
    </xf>
    <xf borderId="3" fillId="0" fontId="9" numFmtId="0" xfId="0" applyAlignment="1" applyBorder="1" applyFont="1">
      <alignment horizontal="left"/>
    </xf>
    <xf borderId="4" fillId="2" fontId="9" numFmtId="0" xfId="0" applyAlignment="1" applyBorder="1" applyFill="1" applyFont="1">
      <alignment horizontal="center" shrinkToFit="0" vertical="center" wrapText="1"/>
    </xf>
    <xf borderId="2" fillId="3" fontId="10" numFmtId="0" xfId="0" applyAlignment="1" applyBorder="1" applyFill="1" applyFont="1">
      <alignment horizontal="left" shrinkToFit="0" vertical="center" wrapText="1"/>
    </xf>
    <xf borderId="3" fillId="0" fontId="11" numFmtId="0" xfId="0" applyBorder="1" applyFont="1"/>
    <xf borderId="5" fillId="0" fontId="11" numFmtId="0" xfId="0" applyBorder="1" applyFont="1"/>
    <xf borderId="4" fillId="3" fontId="9" numFmtId="3" xfId="0" applyAlignment="1" applyBorder="1" applyFont="1" applyNumberFormat="1">
      <alignment horizontal="right"/>
    </xf>
    <xf borderId="2" fillId="0" fontId="10" numFmtId="0" xfId="0" applyAlignment="1" applyBorder="1" applyFont="1">
      <alignment horizontal="left" shrinkToFit="0" vertical="center" wrapText="1"/>
    </xf>
    <xf borderId="4" fillId="0" fontId="9" numFmtId="3" xfId="0" applyAlignment="1" applyBorder="1" applyFont="1" applyNumberFormat="1">
      <alignment horizontal="right"/>
    </xf>
    <xf borderId="4" fillId="0" fontId="9" numFmtId="3" xfId="0" applyAlignment="1" applyBorder="1" applyFont="1" applyNumberFormat="1">
      <alignment horizontal="right" readingOrder="0"/>
    </xf>
    <xf quotePrefix="1" borderId="2" fillId="0" fontId="10" numFmtId="0" xfId="0" applyAlignment="1" applyBorder="1" applyFont="1">
      <alignment horizontal="left" vertical="center"/>
    </xf>
    <xf borderId="6" fillId="3" fontId="10" numFmtId="0" xfId="0" applyAlignment="1" applyBorder="1" applyFont="1">
      <alignment horizontal="left" vertical="center"/>
    </xf>
    <xf borderId="7" fillId="3" fontId="12" numFmtId="0" xfId="0" applyAlignment="1" applyBorder="1" applyFont="1">
      <alignment vertical="center"/>
    </xf>
    <xf quotePrefix="1" borderId="2" fillId="0" fontId="10" numFmtId="0" xfId="0" applyAlignment="1" applyBorder="1" applyFont="1">
      <alignment horizontal="left" shrinkToFit="0" vertical="center" wrapText="1"/>
    </xf>
    <xf borderId="4" fillId="0" fontId="9" numFmtId="3" xfId="0" applyAlignment="1" applyBorder="1" applyFont="1" applyNumberFormat="1">
      <alignment horizontal="right" shrinkToFit="0" wrapText="1"/>
    </xf>
    <xf borderId="4" fillId="0" fontId="9" numFmtId="3" xfId="0" applyAlignment="1" applyBorder="1" applyFont="1" applyNumberFormat="1">
      <alignment horizontal="right" readingOrder="0" shrinkToFit="0" wrapText="1"/>
    </xf>
    <xf quotePrefix="1" borderId="2" fillId="3" fontId="10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4" numFmtId="0" xfId="0" applyFont="1"/>
    <xf borderId="8" fillId="0" fontId="11" numFmtId="0" xfId="0" applyBorder="1" applyFont="1"/>
    <xf borderId="2" fillId="4" fontId="9" numFmtId="0" xfId="0" applyAlignment="1" applyBorder="1" applyFill="1" applyFont="1">
      <alignment horizontal="left" shrinkToFit="0" vertical="center" wrapText="1"/>
    </xf>
    <xf borderId="6" fillId="4" fontId="9" numFmtId="3" xfId="0" applyAlignment="1" applyBorder="1" applyFont="1" applyNumberFormat="1">
      <alignment horizontal="right"/>
    </xf>
    <xf borderId="4" fillId="4" fontId="9" numFmtId="3" xfId="0" applyAlignment="1" applyBorder="1" applyFont="1" applyNumberFormat="1">
      <alignment horizontal="right" shrinkToFit="0" wrapText="1"/>
    </xf>
    <xf borderId="2" fillId="3" fontId="9" numFmtId="0" xfId="0" applyAlignment="1" applyBorder="1" applyFont="1">
      <alignment horizontal="left" shrinkToFit="0" vertical="center" wrapText="1"/>
    </xf>
    <xf borderId="6" fillId="3" fontId="9" numFmtId="3" xfId="0" applyAlignment="1" applyBorder="1" applyFont="1" applyNumberFormat="1">
      <alignment horizontal="right"/>
    </xf>
    <xf borderId="4" fillId="3" fontId="9" numFmtId="3" xfId="0" applyAlignment="1" applyBorder="1" applyFont="1" applyNumberFormat="1">
      <alignment horizontal="right" shrinkToFit="0" wrapText="1"/>
    </xf>
    <xf borderId="0" fillId="0" fontId="13" numFmtId="0" xfId="0" applyAlignment="1" applyFont="1">
      <alignment horizontal="left" shrinkToFit="0" wrapText="1"/>
    </xf>
    <xf borderId="0" fillId="0" fontId="14" numFmtId="0" xfId="0" applyAlignment="1" applyFont="1">
      <alignment shrinkToFit="0" wrapText="1"/>
    </xf>
    <xf borderId="0" fillId="0" fontId="1" numFmtId="3" xfId="0" applyAlignment="1" applyFont="1" applyNumberFormat="1">
      <alignment horizontal="right"/>
    </xf>
    <xf borderId="0" fillId="0" fontId="15" numFmtId="0" xfId="0" applyAlignment="1" applyFont="1">
      <alignment shrinkToFit="0" wrapText="1"/>
    </xf>
    <xf borderId="0" fillId="0" fontId="16" numFmtId="0" xfId="0" applyAlignment="1" applyFont="1">
      <alignment shrinkToFit="0" wrapText="1"/>
    </xf>
    <xf borderId="4" fillId="4" fontId="9" numFmtId="0" xfId="0" applyAlignment="1" applyBorder="1" applyFont="1">
      <alignment horizontal="center" shrinkToFit="0" vertical="center" wrapText="1"/>
    </xf>
    <xf borderId="9" fillId="4" fontId="9" numFmtId="0" xfId="0" applyAlignment="1" applyBorder="1" applyFont="1">
      <alignment horizontal="center" shrinkToFit="0" vertical="center" wrapText="1"/>
    </xf>
    <xf borderId="4" fillId="2" fontId="10" numFmtId="0" xfId="0" applyAlignment="1" applyBorder="1" applyFont="1">
      <alignment horizontal="left" shrinkToFit="0" vertical="center" wrapText="1"/>
    </xf>
    <xf borderId="9" fillId="2" fontId="4" numFmtId="4" xfId="0" applyAlignment="1" applyBorder="1" applyFont="1" applyNumberFormat="1">
      <alignment horizontal="right"/>
    </xf>
    <xf borderId="4" fillId="2" fontId="4" numFmtId="4" xfId="0" applyAlignment="1" applyBorder="1" applyFont="1" applyNumberFormat="1">
      <alignment horizontal="right"/>
    </xf>
    <xf borderId="4" fillId="5" fontId="10" numFmtId="0" xfId="0" applyAlignment="1" applyBorder="1" applyFill="1" applyFont="1">
      <alignment horizontal="left" shrinkToFit="0" vertical="center" wrapText="1"/>
    </xf>
    <xf borderId="4" fillId="5" fontId="12" numFmtId="0" xfId="0" applyAlignment="1" applyBorder="1" applyFont="1">
      <alignment horizontal="left" shrinkToFit="0" vertical="center" wrapText="1"/>
    </xf>
    <xf borderId="9" fillId="5" fontId="4" numFmtId="4" xfId="0" applyAlignment="1" applyBorder="1" applyFont="1" applyNumberFormat="1">
      <alignment horizontal="right"/>
    </xf>
    <xf borderId="4" fillId="5" fontId="4" numFmtId="4" xfId="0" applyAlignment="1" applyBorder="1" applyFont="1" applyNumberFormat="1">
      <alignment horizontal="right"/>
    </xf>
    <xf borderId="4" fillId="0" fontId="10" numFmtId="0" xfId="0" applyAlignment="1" applyBorder="1" applyFont="1">
      <alignment horizontal="left" shrinkToFit="0" vertical="center" wrapText="1"/>
    </xf>
    <xf borderId="4" fillId="0" fontId="12" numFmtId="0" xfId="0" applyAlignment="1" applyBorder="1" applyFont="1">
      <alignment horizontal="left" shrinkToFit="0" vertical="center" wrapText="1"/>
    </xf>
    <xf borderId="8" fillId="0" fontId="4" numFmtId="4" xfId="0" applyAlignment="1" applyBorder="1" applyFont="1" applyNumberFormat="1">
      <alignment horizontal="right"/>
    </xf>
    <xf borderId="4" fillId="0" fontId="4" numFmtId="4" xfId="0" applyAlignment="1" applyBorder="1" applyFont="1" applyNumberFormat="1">
      <alignment horizontal="right"/>
    </xf>
    <xf borderId="0" fillId="0" fontId="17" numFmtId="0" xfId="0" applyFont="1"/>
    <xf borderId="4" fillId="2" fontId="12" numFmtId="0" xfId="0" applyAlignment="1" applyBorder="1" applyFont="1">
      <alignment horizontal="left" vertical="center"/>
    </xf>
    <xf borderId="4" fillId="2" fontId="18" numFmtId="0" xfId="0" applyAlignment="1" applyBorder="1" applyFont="1">
      <alignment horizontal="left" vertical="center"/>
    </xf>
    <xf quotePrefix="1" borderId="4" fillId="2" fontId="18" numFmtId="0" xfId="0" applyAlignment="1" applyBorder="1" applyFont="1">
      <alignment horizontal="left" vertical="center"/>
    </xf>
    <xf borderId="4" fillId="5" fontId="12" numFmtId="0" xfId="0" applyAlignment="1" applyBorder="1" applyFont="1">
      <alignment horizontal="left" vertical="center"/>
    </xf>
    <xf borderId="4" fillId="5" fontId="18" numFmtId="0" xfId="0" applyAlignment="1" applyBorder="1" applyFont="1">
      <alignment horizontal="left" vertical="center"/>
    </xf>
    <xf quotePrefix="1" borderId="4" fillId="5" fontId="12" numFmtId="0" xfId="0" applyAlignment="1" applyBorder="1" applyFont="1">
      <alignment horizontal="left" shrinkToFit="0" vertical="center" wrapText="1"/>
    </xf>
    <xf borderId="4" fillId="2" fontId="18" numFmtId="0" xfId="0" applyAlignment="1" applyBorder="1" applyFont="1">
      <alignment horizontal="left" readingOrder="0" vertical="center"/>
    </xf>
    <xf borderId="4" fillId="2" fontId="10" numFmtId="0" xfId="0" applyAlignment="1" applyBorder="1" applyFont="1">
      <alignment horizontal="left" vertical="center"/>
    </xf>
    <xf borderId="4" fillId="2" fontId="10" numFmtId="0" xfId="0" applyAlignment="1" applyBorder="1" applyFont="1">
      <alignment shrinkToFit="0" vertical="center" wrapText="1"/>
    </xf>
    <xf borderId="4" fillId="5" fontId="12" numFmtId="0" xfId="0" applyAlignment="1" applyBorder="1" applyFont="1">
      <alignment shrinkToFit="0" vertical="center" wrapText="1"/>
    </xf>
    <xf borderId="4" fillId="5" fontId="4" numFmtId="4" xfId="0" applyAlignment="1" applyBorder="1" applyFont="1" applyNumberFormat="1">
      <alignment horizontal="right" shrinkToFit="0" wrapText="1"/>
    </xf>
    <xf borderId="4" fillId="2" fontId="12" numFmtId="0" xfId="0" applyAlignment="1" applyBorder="1" applyFont="1">
      <alignment horizontal="left" shrinkToFit="0" vertical="center" wrapText="1"/>
    </xf>
    <xf borderId="4" fillId="2" fontId="4" numFmtId="4" xfId="0" applyAlignment="1" applyBorder="1" applyFont="1" applyNumberFormat="1">
      <alignment horizontal="right" shrinkToFit="0" wrapText="1"/>
    </xf>
    <xf borderId="2" fillId="2" fontId="18" numFmtId="0" xfId="0" applyAlignment="1" applyBorder="1" applyFont="1">
      <alignment horizontal="center" shrinkToFit="0" vertical="center" wrapText="1"/>
    </xf>
    <xf borderId="4" fillId="2" fontId="19" numFmtId="4" xfId="0" applyAlignment="1" applyBorder="1" applyFont="1" applyNumberFormat="1">
      <alignment horizontal="right"/>
    </xf>
    <xf borderId="0" fillId="0" fontId="20" numFmtId="0" xfId="0" applyFont="1"/>
    <xf borderId="10" fillId="2" fontId="18" numFmtId="0" xfId="0" applyAlignment="1" applyBorder="1" applyFont="1">
      <alignment horizontal="center" shrinkToFit="0" vertical="center" wrapText="1"/>
    </xf>
    <xf borderId="10" fillId="2" fontId="19" numFmtId="4" xfId="0" applyAlignment="1" applyBorder="1" applyFont="1" applyNumberFormat="1">
      <alignment horizontal="right"/>
    </xf>
    <xf borderId="4" fillId="2" fontId="10" numFmtId="0" xfId="0" applyAlignment="1" applyBorder="1" applyFont="1">
      <alignment horizontal="center" shrinkToFit="0" vertical="center" wrapText="1"/>
    </xf>
    <xf borderId="4" fillId="2" fontId="9" numFmtId="4" xfId="0" applyAlignment="1" applyBorder="1" applyFont="1" applyNumberFormat="1">
      <alignment horizontal="right"/>
    </xf>
    <xf borderId="0" fillId="0" fontId="7" numFmtId="0" xfId="0" applyFont="1"/>
    <xf borderId="4" fillId="2" fontId="18" numFmtId="0" xfId="0" applyAlignment="1" applyBorder="1" applyFont="1">
      <alignment horizontal="center" shrinkToFit="0" vertical="center" wrapText="1"/>
    </xf>
    <xf borderId="4" fillId="0" fontId="17" numFmtId="0" xfId="0" applyBorder="1" applyFont="1"/>
    <xf borderId="4" fillId="0" fontId="12" numFmtId="0" xfId="0" applyBorder="1" applyFont="1"/>
    <xf borderId="4" fillId="0" fontId="17" numFmtId="4" xfId="0" applyBorder="1" applyFont="1" applyNumberFormat="1"/>
    <xf borderId="4" fillId="2" fontId="21" numFmtId="0" xfId="0" applyAlignment="1" applyBorder="1" applyFont="1">
      <alignment horizontal="left" shrinkToFit="0" vertical="center" wrapText="1"/>
    </xf>
    <xf borderId="9" fillId="2" fontId="19" numFmtId="4" xfId="0" applyAlignment="1" applyBorder="1" applyFont="1" applyNumberFormat="1">
      <alignment horizontal="right"/>
    </xf>
    <xf quotePrefix="1" borderId="4" fillId="5" fontId="12" numFmtId="0" xfId="0" applyAlignment="1" applyBorder="1" applyFont="1">
      <alignment horizontal="left" vertical="center"/>
    </xf>
    <xf quotePrefix="1" borderId="4" fillId="5" fontId="18" numFmtId="0" xfId="0" applyAlignment="1" applyBorder="1" applyFont="1">
      <alignment horizontal="left" vertical="center"/>
    </xf>
    <xf quotePrefix="1" borderId="4" fillId="5" fontId="18" numFmtId="0" xfId="0" applyAlignment="1" applyBorder="1" applyFont="1">
      <alignment horizontal="left" shrinkToFit="0" vertical="center" wrapText="1"/>
    </xf>
    <xf borderId="4" fillId="0" fontId="22" numFmtId="1" xfId="0" applyAlignment="1" applyBorder="1" applyFont="1" applyNumberFormat="1">
      <alignment horizontal="left" shrinkToFit="1" vertical="top" wrapText="0"/>
    </xf>
    <xf borderId="4" fillId="0" fontId="18" numFmtId="0" xfId="0" applyAlignment="1" applyBorder="1" applyFont="1">
      <alignment horizontal="left" shrinkToFit="0" vertical="top" wrapText="1"/>
    </xf>
    <xf borderId="2" fillId="0" fontId="23" numFmtId="0" xfId="0" applyAlignment="1" applyBorder="1" applyFont="1">
      <alignment horizontal="center"/>
    </xf>
    <xf borderId="4" fillId="0" fontId="23" numFmtId="4" xfId="0" applyBorder="1" applyFont="1" applyNumberFormat="1"/>
    <xf borderId="0" fillId="0" fontId="23" numFmtId="0" xfId="0" applyFont="1"/>
    <xf borderId="9" fillId="2" fontId="9" numFmtId="3" xfId="0" applyAlignment="1" applyBorder="1" applyFont="1" applyNumberFormat="1">
      <alignment horizontal="right"/>
    </xf>
    <xf borderId="4" fillId="2" fontId="9" numFmtId="3" xfId="0" applyAlignment="1" applyBorder="1" applyFont="1" applyNumberFormat="1">
      <alignment horizontal="right"/>
    </xf>
    <xf borderId="9" fillId="2" fontId="4" numFmtId="3" xfId="0" applyAlignment="1" applyBorder="1" applyFont="1" applyNumberFormat="1">
      <alignment horizontal="right"/>
    </xf>
    <xf borderId="4" fillId="2" fontId="4" numFmtId="3" xfId="0" applyAlignment="1" applyBorder="1" applyFont="1" applyNumberFormat="1">
      <alignment horizontal="right"/>
    </xf>
    <xf quotePrefix="1" borderId="4" fillId="2" fontId="18" numFmtId="0" xfId="0" applyAlignment="1" applyBorder="1" applyFont="1">
      <alignment horizontal="left" shrinkToFit="0" vertical="center" wrapText="1"/>
    </xf>
    <xf borderId="4" fillId="2" fontId="4" numFmtId="3" xfId="0" applyAlignment="1" applyBorder="1" applyFont="1" applyNumberFormat="1">
      <alignment horizontal="right" readingOrder="0"/>
    </xf>
    <xf borderId="4" fillId="2" fontId="4" numFmtId="3" xfId="0" applyAlignment="1" applyBorder="1" applyFont="1" applyNumberFormat="1">
      <alignment horizontal="right" shrinkToFit="0" wrapText="1"/>
    </xf>
    <xf borderId="4" fillId="2" fontId="12" numFmtId="0" xfId="0" applyAlignment="1" applyBorder="1" applyFont="1">
      <alignment shrinkToFit="0" vertical="center" wrapText="1"/>
    </xf>
    <xf borderId="2" fillId="4" fontId="9" numFmtId="0" xfId="0" applyAlignment="1" applyBorder="1" applyFont="1">
      <alignment horizontal="center" shrinkToFit="0" vertical="center" wrapText="1"/>
    </xf>
    <xf borderId="8" fillId="4" fontId="9" numFmtId="0" xfId="0" applyAlignment="1" applyBorder="1" applyFont="1">
      <alignment horizontal="center" shrinkToFit="0" vertical="center" wrapText="1"/>
    </xf>
    <xf borderId="2" fillId="2" fontId="9" numFmtId="0" xfId="0" applyAlignment="1" applyBorder="1" applyFont="1">
      <alignment horizontal="left" shrinkToFit="0" vertical="center" wrapText="1"/>
    </xf>
    <xf borderId="8" fillId="2" fontId="9" numFmtId="0" xfId="0" applyAlignment="1" applyBorder="1" applyFont="1">
      <alignment horizontal="left" shrinkToFit="0" vertical="center" wrapText="1"/>
    </xf>
    <xf borderId="2" fillId="2" fontId="24" numFmtId="0" xfId="0" applyAlignment="1" applyBorder="1" applyFont="1">
      <alignment horizontal="left" shrinkToFit="0" vertical="center" wrapText="1"/>
    </xf>
    <xf borderId="8" fillId="2" fontId="24" numFmtId="0" xfId="0" applyAlignment="1" applyBorder="1" applyFont="1">
      <alignment horizontal="left" shrinkToFit="0" vertical="center" wrapText="1"/>
    </xf>
    <xf borderId="4" fillId="2" fontId="9" numFmtId="3" xfId="0" applyAlignment="1" applyBorder="1" applyFont="1" applyNumberFormat="1">
      <alignment horizontal="right" shrinkToFit="0" wrapText="1"/>
    </xf>
    <xf borderId="2" fillId="3" fontId="4" numFmtId="0" xfId="0" applyAlignment="1" applyBorder="1" applyFont="1">
      <alignment horizontal="left" shrinkToFit="0" vertical="center" wrapText="1"/>
    </xf>
    <xf borderId="8" fillId="3" fontId="4" numFmtId="0" xfId="0" applyAlignment="1" applyBorder="1" applyFont="1">
      <alignment horizontal="left" shrinkToFit="0" vertical="center" wrapText="1"/>
    </xf>
    <xf borderId="9" fillId="3" fontId="4" numFmtId="3" xfId="0" applyAlignment="1" applyBorder="1" applyFont="1" applyNumberFormat="1">
      <alignment horizontal="right"/>
    </xf>
    <xf borderId="2" fillId="2" fontId="4" numFmtId="0" xfId="0" applyAlignment="1" applyBorder="1" applyFont="1">
      <alignment horizontal="left" shrinkToFit="0" vertical="center" wrapText="1"/>
    </xf>
    <xf borderId="8" fillId="2" fontId="4" numFmtId="0" xfId="0" applyAlignment="1" applyBorder="1" applyFont="1">
      <alignment horizontal="left" shrinkToFit="0" vertical="center" wrapText="1"/>
    </xf>
    <xf borderId="6" fillId="2" fontId="4" numFmtId="0" xfId="0" applyAlignment="1" applyBorder="1" applyFont="1">
      <alignment horizontal="left" shrinkToFit="0" vertical="center" wrapText="1"/>
    </xf>
    <xf borderId="7" fillId="2" fontId="4" numFmtId="0" xfId="0" applyAlignment="1" applyBorder="1" applyFont="1">
      <alignment horizontal="left" shrinkToFit="0" vertical="center" wrapText="1"/>
    </xf>
    <xf borderId="9" fillId="2" fontId="4" numFmtId="0" xfId="0" applyAlignment="1" applyBorder="1" applyFont="1">
      <alignment horizontal="left" shrinkToFit="0" vertical="center" wrapText="1"/>
    </xf>
    <xf borderId="4" fillId="3" fontId="4" numFmtId="3" xfId="0" applyAlignment="1" applyBorder="1" applyFont="1" applyNumberFormat="1">
      <alignment horizontal="right"/>
    </xf>
    <xf borderId="4" fillId="3" fontId="4" numFmtId="3" xfId="0" applyAlignment="1" applyBorder="1" applyFont="1" applyNumberFormat="1">
      <alignment horizontal="right" shrinkToFit="0" wrapText="1"/>
    </xf>
    <xf quotePrefix="1" borderId="8" fillId="2" fontId="9" numFmtId="0" xfId="0" applyAlignment="1" applyBorder="1" applyFont="1">
      <alignment horizontal="left" shrinkToFit="0" vertical="center" wrapText="1"/>
    </xf>
    <xf borderId="4" fillId="3" fontId="17" numFmtId="4" xfId="0" applyBorder="1" applyFont="1" applyNumberFormat="1"/>
    <xf borderId="4" fillId="0" fontId="7" numFmtId="0" xfId="0" applyBorder="1" applyFont="1"/>
    <xf borderId="4" fillId="3" fontId="17" numFmtId="0" xfId="0" applyBorder="1" applyFont="1"/>
    <xf borderId="4" fillId="0" fontId="7" numFmtId="3" xfId="0" applyBorder="1" applyFont="1" applyNumberFormat="1"/>
    <xf borderId="4" fillId="3" fontId="17" numFmtId="3" xfId="0" applyBorder="1" applyFont="1" applyNumberFormat="1"/>
    <xf borderId="4" fillId="0" fontId="7" numFmtId="4" xfId="0" applyBorder="1" applyFont="1" applyNumberFormat="1"/>
    <xf borderId="9" fillId="3" fontId="4" numFmtId="4" xfId="0" applyAlignment="1" applyBorder="1" applyFont="1" applyNumberFormat="1">
      <alignment horizontal="right"/>
    </xf>
    <xf borderId="4" fillId="3" fontId="4" numFmtId="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8.43"/>
    <col customWidth="1" min="6" max="6" width="16.86"/>
    <col customWidth="1" min="7" max="8" width="14.86"/>
    <col customWidth="1" min="9" max="9" width="14.0"/>
    <col customWidth="1" min="10" max="10" width="16.71"/>
    <col customWidth="1" min="11" max="11" width="15.57"/>
    <col customWidth="1" min="12" max="12" width="16.71"/>
    <col customWidth="1" min="13" max="13" width="16.14"/>
    <col customWidth="1" min="14" max="14" width="15.29"/>
    <col customWidth="1" min="15" max="15" width="18.57"/>
    <col customWidth="1" min="16" max="26" width="8.71"/>
  </cols>
  <sheetData>
    <row r="1" ht="42.0" customHeight="1">
      <c r="A1" s="1" t="s">
        <v>0</v>
      </c>
    </row>
    <row r="2" ht="18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4.25" customHeight="1">
      <c r="A3" s="1" t="s">
        <v>1</v>
      </c>
      <c r="O3" s="3"/>
    </row>
    <row r="4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  <c r="M4" s="4"/>
      <c r="N4" s="4"/>
      <c r="O4" s="4"/>
    </row>
    <row r="5" ht="18.0" customHeight="1">
      <c r="A5" s="1" t="s">
        <v>2</v>
      </c>
      <c r="O5" s="5"/>
    </row>
    <row r="6" ht="14.25" customHeight="1">
      <c r="A6" s="6"/>
      <c r="B6" s="7"/>
      <c r="C6" s="7"/>
      <c r="D6" s="7"/>
      <c r="E6" s="8"/>
      <c r="F6" s="9"/>
      <c r="G6" s="9"/>
      <c r="H6" s="9"/>
      <c r="I6" s="9"/>
      <c r="J6" s="9"/>
      <c r="K6" s="9"/>
      <c r="L6" s="9"/>
      <c r="M6" s="9"/>
      <c r="N6" s="10"/>
      <c r="O6" s="10" t="s">
        <v>3</v>
      </c>
    </row>
    <row r="7" ht="14.25" customHeight="1">
      <c r="A7" s="11"/>
      <c r="B7" s="12"/>
      <c r="C7" s="12"/>
      <c r="D7" s="13"/>
      <c r="E7" s="14"/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</row>
    <row r="8" ht="14.25" customHeight="1">
      <c r="A8" s="16" t="s">
        <v>14</v>
      </c>
      <c r="B8" s="17"/>
      <c r="C8" s="17"/>
      <c r="D8" s="17"/>
      <c r="E8" s="18"/>
      <c r="F8" s="19">
        <f t="shared" ref="F8:O8" si="1">SUM(F9:F10)</f>
        <v>3701753.044</v>
      </c>
      <c r="G8" s="19">
        <f t="shared" si="1"/>
        <v>491307.06</v>
      </c>
      <c r="H8" s="19">
        <f t="shared" si="1"/>
        <v>3611999.97</v>
      </c>
      <c r="I8" s="19">
        <f t="shared" si="1"/>
        <v>575095.8922</v>
      </c>
      <c r="J8" s="19">
        <f t="shared" si="1"/>
        <v>4757018.7</v>
      </c>
      <c r="K8" s="19">
        <f t="shared" si="1"/>
        <v>631364.8815</v>
      </c>
      <c r="L8" s="19">
        <f t="shared" si="1"/>
        <v>4901969.283</v>
      </c>
      <c r="M8" s="19">
        <f t="shared" si="1"/>
        <v>650603.13</v>
      </c>
      <c r="N8" s="19">
        <f t="shared" si="1"/>
        <v>5011145.318</v>
      </c>
      <c r="O8" s="19">
        <f t="shared" si="1"/>
        <v>665093.28</v>
      </c>
    </row>
    <row r="9" ht="14.25" customHeight="1">
      <c r="A9" s="20" t="s">
        <v>15</v>
      </c>
      <c r="B9" s="17"/>
      <c r="C9" s="17"/>
      <c r="D9" s="17"/>
      <c r="E9" s="17"/>
      <c r="F9" s="21">
        <f>491307.06*7.5345</f>
        <v>3701753.044</v>
      </c>
      <c r="G9" s="21">
        <v>491307.06</v>
      </c>
      <c r="H9" s="21">
        <f>479394.78*7.5345</f>
        <v>3611999.97</v>
      </c>
      <c r="I9" s="21">
        <f>' Račun prihoda i rashoda'!F10</f>
        <v>575095.8922</v>
      </c>
      <c r="J9" s="21">
        <f>K9*7.5345</f>
        <v>4757018.7</v>
      </c>
      <c r="K9" s="21">
        <f>' Račun prihoda i rashoda'!G10</f>
        <v>631364.8815</v>
      </c>
      <c r="L9" s="21">
        <f>M9*7.5345</f>
        <v>4901969.283</v>
      </c>
      <c r="M9" s="22">
        <v>650603.13</v>
      </c>
      <c r="N9" s="21">
        <f>O9*7.5345</f>
        <v>5011145.318</v>
      </c>
      <c r="O9" s="22">
        <v>665093.28</v>
      </c>
    </row>
    <row r="10" ht="14.25" customHeight="1">
      <c r="A10" s="23" t="s">
        <v>16</v>
      </c>
      <c r="B10" s="17"/>
      <c r="C10" s="17"/>
      <c r="D10" s="17"/>
      <c r="E10" s="17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ht="14.25" customHeight="1">
      <c r="A11" s="24" t="s">
        <v>17</v>
      </c>
      <c r="B11" s="25"/>
      <c r="C11" s="25"/>
      <c r="D11" s="25"/>
      <c r="E11" s="25"/>
      <c r="F11" s="19">
        <f t="shared" ref="F11:O11" si="2">SUM(F12:F13)</f>
        <v>3710793.012</v>
      </c>
      <c r="G11" s="19">
        <f t="shared" si="2"/>
        <v>492506.87</v>
      </c>
      <c r="H11" s="19">
        <f t="shared" si="2"/>
        <v>3611999.97</v>
      </c>
      <c r="I11" s="19">
        <f t="shared" si="2"/>
        <v>575095.8922</v>
      </c>
      <c r="J11" s="19">
        <f t="shared" si="2"/>
        <v>4757018.7</v>
      </c>
      <c r="K11" s="19">
        <f t="shared" si="2"/>
        <v>631364.8815</v>
      </c>
      <c r="L11" s="19">
        <f t="shared" si="2"/>
        <v>4901969.208</v>
      </c>
      <c r="M11" s="19">
        <f t="shared" si="2"/>
        <v>650603.12</v>
      </c>
      <c r="N11" s="19">
        <f t="shared" si="2"/>
        <v>5011145.394</v>
      </c>
      <c r="O11" s="19">
        <f t="shared" si="2"/>
        <v>665093.29</v>
      </c>
    </row>
    <row r="12" ht="14.25" customHeight="1">
      <c r="A12" s="26" t="s">
        <v>18</v>
      </c>
      <c r="B12" s="17"/>
      <c r="C12" s="17"/>
      <c r="D12" s="17"/>
      <c r="E12" s="17"/>
      <c r="F12" s="21">
        <f>487182.51*7.5345</f>
        <v>3670676.622</v>
      </c>
      <c r="G12" s="21">
        <v>487182.51</v>
      </c>
      <c r="H12" s="21">
        <f>474085.87*7.5345</f>
        <v>3571999.988</v>
      </c>
      <c r="I12" s="21">
        <f>' Račun prihoda i rashoda'!F37</f>
        <v>569123.3659</v>
      </c>
      <c r="J12" s="21">
        <f t="shared" ref="J12:J13" si="3">K12*7.5345</f>
        <v>4708068.6</v>
      </c>
      <c r="K12" s="21">
        <f>' Račun prihoda i rashoda'!G37</f>
        <v>624868.0868</v>
      </c>
      <c r="L12" s="21">
        <f t="shared" ref="L12:L13" si="4">M12*7.5345</f>
        <v>4851249.741</v>
      </c>
      <c r="M12" s="22">
        <v>643871.49</v>
      </c>
      <c r="N12" s="27">
        <f t="shared" ref="N12:N13" si="5">O12*7.5345</f>
        <v>4958643.34</v>
      </c>
      <c r="O12" s="28">
        <v>658125.07</v>
      </c>
    </row>
    <row r="13" ht="14.25" customHeight="1">
      <c r="A13" s="23" t="s">
        <v>19</v>
      </c>
      <c r="B13" s="17"/>
      <c r="C13" s="17"/>
      <c r="D13" s="17"/>
      <c r="E13" s="17"/>
      <c r="F13" s="21">
        <f>5324.36*7.5345</f>
        <v>40116.39042</v>
      </c>
      <c r="G13" s="21">
        <v>5324.36</v>
      </c>
      <c r="H13" s="21">
        <f>5308.91*7.5345</f>
        <v>39999.9824</v>
      </c>
      <c r="I13" s="21">
        <f>' Račun prihoda i rashoda'!F54</f>
        <v>5972.526379</v>
      </c>
      <c r="J13" s="21">
        <f t="shared" si="3"/>
        <v>48950.1</v>
      </c>
      <c r="K13" s="21">
        <f>' Račun prihoda i rashoda'!G54</f>
        <v>6496.794744</v>
      </c>
      <c r="L13" s="21">
        <f t="shared" si="4"/>
        <v>50719.46624</v>
      </c>
      <c r="M13" s="22">
        <v>6731.63</v>
      </c>
      <c r="N13" s="27">
        <f t="shared" si="5"/>
        <v>52502.05359</v>
      </c>
      <c r="O13" s="28">
        <v>6968.22</v>
      </c>
    </row>
    <row r="14" ht="14.25" customHeight="1">
      <c r="A14" s="29" t="s">
        <v>20</v>
      </c>
      <c r="B14" s="17"/>
      <c r="C14" s="17"/>
      <c r="D14" s="17"/>
      <c r="E14" s="18"/>
      <c r="F14" s="19">
        <f t="shared" ref="F14:O14" si="6">F8-F11</f>
        <v>-9039.968445</v>
      </c>
      <c r="G14" s="19">
        <f t="shared" si="6"/>
        <v>-1199.81</v>
      </c>
      <c r="H14" s="19">
        <f t="shared" si="6"/>
        <v>0.0000000004656612873</v>
      </c>
      <c r="I14" s="19">
        <f t="shared" si="6"/>
        <v>0.0000000001164153218</v>
      </c>
      <c r="J14" s="19">
        <f t="shared" si="6"/>
        <v>0</v>
      </c>
      <c r="K14" s="19">
        <f t="shared" si="6"/>
        <v>0</v>
      </c>
      <c r="L14" s="19">
        <f t="shared" si="6"/>
        <v>0.07534500025</v>
      </c>
      <c r="M14" s="19">
        <f t="shared" si="6"/>
        <v>0.01000000001</v>
      </c>
      <c r="N14" s="19">
        <f t="shared" si="6"/>
        <v>-0.07534499932</v>
      </c>
      <c r="O14" s="19">
        <f t="shared" si="6"/>
        <v>-0.009999999893</v>
      </c>
    </row>
    <row r="15" ht="14.25" customHeight="1">
      <c r="A15" s="2"/>
      <c r="B15" s="30"/>
      <c r="C15" s="30"/>
      <c r="D15" s="30"/>
      <c r="E15" s="30"/>
      <c r="F15" s="30"/>
      <c r="G15" s="30"/>
      <c r="H15" s="30"/>
      <c r="I15" s="30"/>
      <c r="J15" s="31"/>
      <c r="K15" s="31"/>
      <c r="L15" s="31"/>
      <c r="M15" s="31"/>
      <c r="N15" s="31"/>
      <c r="O15" s="31"/>
    </row>
    <row r="16" ht="18.0" customHeight="1">
      <c r="A16" s="1" t="s">
        <v>21</v>
      </c>
    </row>
    <row r="17" ht="14.25" customHeight="1">
      <c r="A17" s="2"/>
      <c r="B17" s="30"/>
      <c r="C17" s="30"/>
      <c r="D17" s="30"/>
      <c r="E17" s="30"/>
      <c r="F17" s="30"/>
      <c r="G17" s="30"/>
      <c r="H17" s="30"/>
      <c r="I17" s="30"/>
      <c r="J17" s="31"/>
      <c r="K17" s="31"/>
      <c r="L17" s="31"/>
      <c r="M17" s="31"/>
      <c r="N17" s="31"/>
      <c r="O17" s="31"/>
    </row>
    <row r="18" ht="14.25" customHeight="1">
      <c r="A18" s="11"/>
      <c r="B18" s="12"/>
      <c r="C18" s="12"/>
      <c r="D18" s="13"/>
      <c r="E18" s="14"/>
      <c r="F18" s="15" t="s">
        <v>22</v>
      </c>
      <c r="G18" s="15" t="s">
        <v>22</v>
      </c>
      <c r="H18" s="15" t="s">
        <v>23</v>
      </c>
      <c r="I18" s="15" t="s">
        <v>23</v>
      </c>
      <c r="J18" s="15" t="s">
        <v>24</v>
      </c>
      <c r="K18" s="15" t="s">
        <v>24</v>
      </c>
      <c r="L18" s="15" t="s">
        <v>25</v>
      </c>
      <c r="M18" s="15" t="s">
        <v>25</v>
      </c>
      <c r="N18" s="15" t="s">
        <v>26</v>
      </c>
      <c r="O18" s="15" t="s">
        <v>26</v>
      </c>
    </row>
    <row r="19" ht="15.75" customHeight="1">
      <c r="A19" s="20" t="s">
        <v>27</v>
      </c>
      <c r="B19" s="17"/>
      <c r="C19" s="17"/>
      <c r="D19" s="17"/>
      <c r="E19" s="32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ht="14.25" customHeight="1">
      <c r="A20" s="20" t="s">
        <v>28</v>
      </c>
      <c r="B20" s="17"/>
      <c r="C20" s="17"/>
      <c r="D20" s="17"/>
      <c r="E20" s="17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ht="14.25" customHeight="1">
      <c r="A21" s="29" t="s">
        <v>29</v>
      </c>
      <c r="B21" s="17"/>
      <c r="C21" s="17"/>
      <c r="D21" s="17"/>
      <c r="E21" s="18"/>
      <c r="F21" s="19">
        <v>0.0</v>
      </c>
      <c r="G21" s="19"/>
      <c r="H21" s="19">
        <v>0.0</v>
      </c>
      <c r="I21" s="19"/>
      <c r="J21" s="19">
        <v>0.0</v>
      </c>
      <c r="K21" s="19"/>
      <c r="L21" s="19">
        <v>0.0</v>
      </c>
      <c r="M21" s="19"/>
      <c r="N21" s="19">
        <v>0.0</v>
      </c>
      <c r="O21" s="19"/>
    </row>
    <row r="22" ht="14.25" customHeight="1">
      <c r="A22" s="2"/>
      <c r="B22" s="30"/>
      <c r="C22" s="30"/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31"/>
      <c r="O22" s="31"/>
    </row>
    <row r="23" ht="18.0" customHeight="1">
      <c r="A23" s="1" t="s">
        <v>30</v>
      </c>
    </row>
    <row r="24" ht="14.25" customHeight="1">
      <c r="A24" s="2"/>
      <c r="B24" s="30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</row>
    <row r="25" ht="14.25" customHeight="1">
      <c r="A25" s="11"/>
      <c r="B25" s="12"/>
      <c r="C25" s="12"/>
      <c r="D25" s="13"/>
      <c r="E25" s="14"/>
      <c r="F25" s="15" t="s">
        <v>31</v>
      </c>
      <c r="G25" s="15" t="s">
        <v>32</v>
      </c>
      <c r="H25" s="15" t="s">
        <v>33</v>
      </c>
      <c r="I25" s="15" t="s">
        <v>34</v>
      </c>
      <c r="J25" s="15" t="s">
        <v>24</v>
      </c>
      <c r="K25" s="15" t="s">
        <v>24</v>
      </c>
      <c r="L25" s="15" t="s">
        <v>35</v>
      </c>
      <c r="M25" s="15" t="s">
        <v>36</v>
      </c>
      <c r="N25" s="15" t="s">
        <v>37</v>
      </c>
      <c r="O25" s="15" t="s">
        <v>13</v>
      </c>
    </row>
    <row r="26" ht="14.25" customHeight="1">
      <c r="A26" s="33" t="s">
        <v>38</v>
      </c>
      <c r="B26" s="17"/>
      <c r="C26" s="17"/>
      <c r="D26" s="17"/>
      <c r="E26" s="32"/>
      <c r="F26" s="34"/>
      <c r="G26" s="34"/>
      <c r="H26" s="34"/>
      <c r="I26" s="34"/>
      <c r="J26" s="34"/>
      <c r="K26" s="34"/>
      <c r="L26" s="34"/>
      <c r="M26" s="34"/>
      <c r="N26" s="35"/>
      <c r="O26" s="35"/>
    </row>
    <row r="27" ht="30.0" customHeight="1">
      <c r="A27" s="36" t="s">
        <v>39</v>
      </c>
      <c r="B27" s="17"/>
      <c r="C27" s="17"/>
      <c r="D27" s="17"/>
      <c r="E27" s="32"/>
      <c r="F27" s="37">
        <f>1199.82*7.5345</f>
        <v>9040.04379</v>
      </c>
      <c r="G27" s="37">
        <v>1199.82</v>
      </c>
      <c r="H27" s="37"/>
      <c r="I27" s="37"/>
      <c r="J27" s="37"/>
      <c r="K27" s="37"/>
      <c r="L27" s="37"/>
      <c r="M27" s="37"/>
      <c r="N27" s="38"/>
      <c r="O27" s="38"/>
    </row>
    <row r="28" ht="14.25" customHeight="1"/>
    <row r="29" ht="14.25" customHeight="1"/>
    <row r="30" ht="14.25" customHeight="1">
      <c r="A30" s="26" t="s">
        <v>40</v>
      </c>
      <c r="B30" s="17"/>
      <c r="C30" s="17"/>
      <c r="D30" s="17"/>
      <c r="E30" s="17"/>
      <c r="F30" s="21">
        <v>0.0</v>
      </c>
      <c r="G30" s="21"/>
      <c r="H30" s="21">
        <v>0.0</v>
      </c>
      <c r="I30" s="21"/>
      <c r="J30" s="21">
        <v>0.0</v>
      </c>
      <c r="K30" s="21"/>
      <c r="L30" s="21">
        <v>0.0</v>
      </c>
      <c r="M30" s="21"/>
      <c r="N30" s="21">
        <v>0.0</v>
      </c>
      <c r="O30" s="21"/>
    </row>
    <row r="31" ht="11.25" customHeight="1">
      <c r="A31" s="39"/>
      <c r="B31" s="40"/>
      <c r="C31" s="40"/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ht="29.25" customHeight="1">
      <c r="A32" s="42" t="s">
        <v>41</v>
      </c>
      <c r="O32" s="43"/>
    </row>
    <row r="33" ht="8.25" customHeight="1"/>
    <row r="34" ht="14.25" customHeight="1">
      <c r="A34" s="42" t="s">
        <v>42</v>
      </c>
      <c r="O34" s="43"/>
    </row>
    <row r="35" ht="8.25" customHeight="1"/>
    <row r="36" ht="29.25" customHeight="1">
      <c r="A36" s="42" t="s">
        <v>43</v>
      </c>
      <c r="O36" s="43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:O1"/>
    <mergeCell ref="A3:N3"/>
    <mergeCell ref="A5:N5"/>
    <mergeCell ref="A8:E8"/>
    <mergeCell ref="A9:E9"/>
    <mergeCell ref="A10:E10"/>
    <mergeCell ref="A12:E12"/>
    <mergeCell ref="A26:E26"/>
    <mergeCell ref="A27:E27"/>
    <mergeCell ref="A30:E30"/>
    <mergeCell ref="A32:N32"/>
    <mergeCell ref="A34:N34"/>
    <mergeCell ref="A36:N36"/>
    <mergeCell ref="A13:E13"/>
    <mergeCell ref="A14:E14"/>
    <mergeCell ref="A16:O16"/>
    <mergeCell ref="A19:E19"/>
    <mergeCell ref="A20:E20"/>
    <mergeCell ref="A21:E21"/>
    <mergeCell ref="A23:O23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8.43"/>
    <col customWidth="1" min="3" max="3" width="5.43"/>
    <col customWidth="1" min="4" max="9" width="25.29"/>
    <col customWidth="1" min="10" max="26" width="8.71"/>
  </cols>
  <sheetData>
    <row r="1" ht="42.0" customHeight="1">
      <c r="A1" s="1" t="s">
        <v>0</v>
      </c>
    </row>
    <row r="2" ht="18.0" customHeight="1">
      <c r="A2" s="2"/>
      <c r="B2" s="2"/>
      <c r="C2" s="2"/>
      <c r="D2" s="2"/>
      <c r="E2" s="2"/>
      <c r="F2" s="2"/>
      <c r="G2" s="2"/>
      <c r="H2" s="2"/>
      <c r="I2" s="2"/>
    </row>
    <row r="3" ht="14.25" customHeight="1">
      <c r="A3" s="1" t="s">
        <v>1</v>
      </c>
    </row>
    <row r="4" ht="14.25" customHeight="1">
      <c r="A4" s="2"/>
      <c r="B4" s="2"/>
      <c r="C4" s="2"/>
      <c r="D4" s="2"/>
      <c r="E4" s="2"/>
      <c r="F4" s="2"/>
      <c r="G4" s="2"/>
      <c r="H4" s="4"/>
      <c r="I4" s="4"/>
    </row>
    <row r="5" ht="18.0" customHeight="1">
      <c r="A5" s="1" t="s">
        <v>44</v>
      </c>
    </row>
    <row r="6" ht="14.25" customHeight="1">
      <c r="A6" s="2"/>
      <c r="B6" s="2"/>
      <c r="C6" s="2"/>
      <c r="D6" s="2"/>
      <c r="E6" s="2"/>
      <c r="F6" s="2"/>
      <c r="G6" s="2"/>
      <c r="H6" s="4"/>
      <c r="I6" s="4"/>
    </row>
    <row r="7" ht="14.25" customHeight="1">
      <c r="A7" s="1" t="s">
        <v>15</v>
      </c>
    </row>
    <row r="8" ht="14.25" customHeight="1">
      <c r="A8" s="2"/>
      <c r="B8" s="2"/>
      <c r="C8" s="2"/>
      <c r="D8" s="2"/>
      <c r="E8" s="2"/>
      <c r="F8" s="2"/>
      <c r="G8" s="2"/>
      <c r="H8" s="4"/>
      <c r="I8" s="4"/>
    </row>
    <row r="9" ht="14.25" customHeight="1">
      <c r="A9" s="44" t="s">
        <v>45</v>
      </c>
      <c r="B9" s="45" t="s">
        <v>46</v>
      </c>
      <c r="C9" s="45" t="s">
        <v>47</v>
      </c>
      <c r="D9" s="45" t="s">
        <v>48</v>
      </c>
      <c r="E9" s="45" t="s">
        <v>22</v>
      </c>
      <c r="F9" s="44" t="s">
        <v>23</v>
      </c>
      <c r="G9" s="44" t="s">
        <v>24</v>
      </c>
      <c r="H9" s="44" t="s">
        <v>25</v>
      </c>
      <c r="I9" s="44" t="s">
        <v>26</v>
      </c>
    </row>
    <row r="10" ht="15.75" customHeight="1">
      <c r="A10" s="46">
        <v>6.0</v>
      </c>
      <c r="B10" s="46"/>
      <c r="C10" s="46"/>
      <c r="D10" s="46" t="s">
        <v>49</v>
      </c>
      <c r="E10" s="47">
        <f t="shared" ref="E10:I10" si="1">SUM(E11,E14,E16,E19,E22)</f>
        <v>491174.3407</v>
      </c>
      <c r="F10" s="48">
        <f t="shared" si="1"/>
        <v>575095.8922</v>
      </c>
      <c r="G10" s="48">
        <f t="shared" si="1"/>
        <v>631364.8815</v>
      </c>
      <c r="H10" s="48">
        <f t="shared" si="1"/>
        <v>650603.1256</v>
      </c>
      <c r="I10" s="48">
        <f t="shared" si="1"/>
        <v>665093.2819</v>
      </c>
    </row>
    <row r="11" ht="14.25" customHeight="1">
      <c r="A11" s="49"/>
      <c r="B11" s="50">
        <v>63.0</v>
      </c>
      <c r="C11" s="50"/>
      <c r="D11" s="50" t="s">
        <v>50</v>
      </c>
      <c r="E11" s="51">
        <f>SUM(E13)</f>
        <v>488081.1348</v>
      </c>
      <c r="F11" s="52">
        <f t="shared" ref="F11:I11" si="2">SUM(F12:F13)</f>
        <v>473156.812</v>
      </c>
      <c r="G11" s="52">
        <f t="shared" si="2"/>
        <v>522600</v>
      </c>
      <c r="H11" s="52">
        <f t="shared" si="2"/>
        <v>536400</v>
      </c>
      <c r="I11" s="52">
        <f t="shared" si="2"/>
        <v>545200</v>
      </c>
    </row>
    <row r="12" ht="14.25" customHeight="1">
      <c r="A12" s="53"/>
      <c r="B12" s="54"/>
      <c r="C12" s="54">
        <v>51.0</v>
      </c>
      <c r="D12" s="54" t="s">
        <v>51</v>
      </c>
      <c r="E12" s="55"/>
      <c r="F12" s="56">
        <f>60000/7.5345</f>
        <v>7963.368505</v>
      </c>
      <c r="G12" s="56">
        <v>6000.0</v>
      </c>
      <c r="H12" s="56">
        <v>5000.0</v>
      </c>
      <c r="I12" s="56">
        <v>5000.0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ht="14.25" customHeight="1">
      <c r="A13" s="58"/>
      <c r="B13" s="58"/>
      <c r="C13" s="59">
        <v>52.0</v>
      </c>
      <c r="D13" s="60" t="s">
        <v>52</v>
      </c>
      <c r="E13" s="47">
        <f>3677447.31/7.5345</f>
        <v>488081.1348</v>
      </c>
      <c r="F13" s="48">
        <f>3505000/7.5345</f>
        <v>465193.4435</v>
      </c>
      <c r="G13" s="48">
        <v>516600.0</v>
      </c>
      <c r="H13" s="48">
        <v>531400.0</v>
      </c>
      <c r="I13" s="48">
        <v>540200.0</v>
      </c>
    </row>
    <row r="14" ht="14.25" customHeight="1">
      <c r="A14" s="61"/>
      <c r="B14" s="61">
        <v>65.0</v>
      </c>
      <c r="C14" s="62"/>
      <c r="D14" s="63" t="s">
        <v>53</v>
      </c>
      <c r="E14" s="51">
        <f t="shared" ref="E14:I14" si="3">SUM(E15)</f>
        <v>1592.010087</v>
      </c>
      <c r="F14" s="52">
        <f t="shared" si="3"/>
        <v>3981.684252</v>
      </c>
      <c r="G14" s="52">
        <f t="shared" si="3"/>
        <v>5000</v>
      </c>
      <c r="H14" s="52">
        <f t="shared" si="3"/>
        <v>5200</v>
      </c>
      <c r="I14" s="52">
        <f t="shared" si="3"/>
        <v>5400</v>
      </c>
    </row>
    <row r="15" ht="14.25" customHeight="1">
      <c r="A15" s="58"/>
      <c r="B15" s="58"/>
      <c r="C15" s="59">
        <v>41.0</v>
      </c>
      <c r="D15" s="60" t="s">
        <v>54</v>
      </c>
      <c r="E15" s="47">
        <f>11995/7.5345</f>
        <v>1592.010087</v>
      </c>
      <c r="F15" s="48">
        <f>30000/7.5345</f>
        <v>3981.684252</v>
      </c>
      <c r="G15" s="48">
        <v>5000.0</v>
      </c>
      <c r="H15" s="48">
        <v>5200.0</v>
      </c>
      <c r="I15" s="48">
        <v>5400.0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ht="14.25" customHeight="1">
      <c r="A16" s="61"/>
      <c r="B16" s="61">
        <v>66.0</v>
      </c>
      <c r="C16" s="61"/>
      <c r="D16" s="63" t="s">
        <v>55</v>
      </c>
      <c r="E16" s="51">
        <f t="shared" ref="E16:I16" si="4">SUM(E17:E18)</f>
        <v>1501.195833</v>
      </c>
      <c r="F16" s="52">
        <f t="shared" si="4"/>
        <v>1990.842126</v>
      </c>
      <c r="G16" s="52">
        <f t="shared" si="4"/>
        <v>3000</v>
      </c>
      <c r="H16" s="52">
        <f t="shared" si="4"/>
        <v>3200</v>
      </c>
      <c r="I16" s="52">
        <f t="shared" si="4"/>
        <v>3400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ht="14.25" customHeight="1">
      <c r="A17" s="58"/>
      <c r="B17" s="58"/>
      <c r="C17" s="59">
        <v>31.0</v>
      </c>
      <c r="D17" s="60" t="s">
        <v>56</v>
      </c>
      <c r="E17" s="47">
        <f>11310.76/7.5345</f>
        <v>1501.195833</v>
      </c>
      <c r="F17" s="48">
        <f>15000/7.5345</f>
        <v>1990.842126</v>
      </c>
      <c r="G17" s="48">
        <v>3000.0</v>
      </c>
      <c r="H17" s="48">
        <v>3200.0</v>
      </c>
      <c r="I17" s="48">
        <v>3400.0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ht="14.25" customHeight="1">
      <c r="A18" s="58"/>
      <c r="B18" s="58"/>
      <c r="C18" s="59">
        <v>61.0</v>
      </c>
      <c r="D18" s="60" t="s">
        <v>57</v>
      </c>
      <c r="E18" s="47"/>
      <c r="F18" s="48"/>
      <c r="G18" s="48"/>
      <c r="H18" s="48"/>
      <c r="I18" s="48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ht="14.25" customHeight="1">
      <c r="A19" s="61"/>
      <c r="B19" s="61">
        <v>67.0</v>
      </c>
      <c r="C19" s="62"/>
      <c r="D19" s="50" t="s">
        <v>58</v>
      </c>
      <c r="E19" s="51">
        <f t="shared" ref="E19:I19" si="5">SUM(E20)</f>
        <v>0</v>
      </c>
      <c r="F19" s="52">
        <f t="shared" si="5"/>
        <v>95966.55385</v>
      </c>
      <c r="G19" s="52">
        <f t="shared" si="5"/>
        <v>100764.8815</v>
      </c>
      <c r="H19" s="52">
        <f t="shared" si="5"/>
        <v>105803.1256</v>
      </c>
      <c r="I19" s="52">
        <f t="shared" si="5"/>
        <v>111093.2819</v>
      </c>
    </row>
    <row r="20" ht="14.25" customHeight="1">
      <c r="A20" s="58"/>
      <c r="B20" s="58"/>
      <c r="C20" s="64">
        <v>11.0</v>
      </c>
      <c r="D20" s="60" t="s">
        <v>59</v>
      </c>
      <c r="E20" s="47"/>
      <c r="F20" s="48">
        <f>723060/7.5345</f>
        <v>95966.55385</v>
      </c>
      <c r="G20" s="48">
        <f t="shared" ref="G20:I20" si="6">F20*0.05+F20</f>
        <v>100764.8815</v>
      </c>
      <c r="H20" s="48">
        <f t="shared" si="6"/>
        <v>105803.1256</v>
      </c>
      <c r="I20" s="48">
        <f t="shared" si="6"/>
        <v>111093.2819</v>
      </c>
    </row>
    <row r="21" ht="14.25" customHeight="1">
      <c r="A21" s="65">
        <v>7.0</v>
      </c>
      <c r="B21" s="65"/>
      <c r="C21" s="65"/>
      <c r="D21" s="66" t="s">
        <v>60</v>
      </c>
      <c r="E21" s="47"/>
      <c r="F21" s="48"/>
      <c r="G21" s="48"/>
      <c r="H21" s="48"/>
      <c r="I21" s="48"/>
    </row>
    <row r="22" ht="14.25" customHeight="1">
      <c r="A22" s="50"/>
      <c r="B22" s="50">
        <v>72.0</v>
      </c>
      <c r="C22" s="50"/>
      <c r="D22" s="67" t="s">
        <v>61</v>
      </c>
      <c r="E22" s="51"/>
      <c r="F22" s="52"/>
      <c r="G22" s="52"/>
      <c r="H22" s="52"/>
      <c r="I22" s="68"/>
    </row>
    <row r="23" ht="14.25" customHeight="1">
      <c r="A23" s="69"/>
      <c r="B23" s="69"/>
      <c r="C23" s="59">
        <v>11.0</v>
      </c>
      <c r="D23" s="60" t="s">
        <v>59</v>
      </c>
      <c r="E23" s="47"/>
      <c r="F23" s="48"/>
      <c r="G23" s="48"/>
      <c r="H23" s="48"/>
      <c r="I23" s="70"/>
    </row>
    <row r="24" ht="14.25" customHeight="1">
      <c r="A24" s="71" t="s">
        <v>62</v>
      </c>
      <c r="B24" s="17"/>
      <c r="C24" s="17"/>
      <c r="D24" s="32"/>
      <c r="E24" s="72">
        <f t="shared" ref="E24:I24" si="7">SUM(E10,E21)</f>
        <v>491174.3407</v>
      </c>
      <c r="F24" s="72">
        <f t="shared" si="7"/>
        <v>575095.8922</v>
      </c>
      <c r="G24" s="72">
        <f t="shared" si="7"/>
        <v>631364.8815</v>
      </c>
      <c r="H24" s="72">
        <f t="shared" si="7"/>
        <v>650603.1256</v>
      </c>
      <c r="I24" s="72">
        <f t="shared" si="7"/>
        <v>665093.2819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ht="14.25" customHeight="1">
      <c r="A25" s="74"/>
      <c r="B25" s="74"/>
      <c r="C25" s="74"/>
      <c r="D25" s="74"/>
      <c r="E25" s="75"/>
      <c r="F25" s="75"/>
      <c r="G25" s="75"/>
      <c r="H25" s="75"/>
      <c r="I25" s="75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ht="14.25" customHeight="1">
      <c r="A26" s="74"/>
      <c r="B26" s="74"/>
      <c r="C26" s="74"/>
      <c r="D26" s="74"/>
      <c r="E26" s="75"/>
      <c r="F26" s="75"/>
      <c r="G26" s="75"/>
      <c r="H26" s="75"/>
      <c r="I26" s="75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ht="14.25" customHeight="1">
      <c r="A27" s="44" t="s">
        <v>45</v>
      </c>
      <c r="B27" s="45" t="s">
        <v>46</v>
      </c>
      <c r="C27" s="45" t="s">
        <v>47</v>
      </c>
      <c r="D27" s="45" t="s">
        <v>48</v>
      </c>
      <c r="E27" s="45" t="s">
        <v>22</v>
      </c>
      <c r="F27" s="44" t="s">
        <v>23</v>
      </c>
      <c r="G27" s="44" t="s">
        <v>24</v>
      </c>
      <c r="H27" s="44" t="s">
        <v>25</v>
      </c>
      <c r="I27" s="44" t="s">
        <v>26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ht="14.25" customHeight="1">
      <c r="A28" s="76">
        <v>9.0</v>
      </c>
      <c r="B28" s="76"/>
      <c r="C28" s="76"/>
      <c r="D28" s="46" t="s">
        <v>63</v>
      </c>
      <c r="E28" s="77">
        <f t="shared" ref="E28:I28" si="8">SUM(E29)</f>
        <v>1199.82</v>
      </c>
      <c r="F28" s="77">
        <f t="shared" si="8"/>
        <v>0</v>
      </c>
      <c r="G28" s="77">
        <f t="shared" si="8"/>
        <v>0</v>
      </c>
      <c r="H28" s="77">
        <f t="shared" si="8"/>
        <v>0</v>
      </c>
      <c r="I28" s="77">
        <f t="shared" si="8"/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ht="14.25" customHeight="1">
      <c r="A29" s="79"/>
      <c r="B29" s="79">
        <v>92.0</v>
      </c>
      <c r="C29" s="79"/>
      <c r="D29" s="69" t="s">
        <v>64</v>
      </c>
      <c r="E29" s="72">
        <f t="shared" ref="E29:F29" si="9">SUM(E30)</f>
        <v>1199.82</v>
      </c>
      <c r="F29" s="72">
        <f t="shared" si="9"/>
        <v>0</v>
      </c>
      <c r="G29" s="72">
        <f>SUM(G30:G31)</f>
        <v>0</v>
      </c>
      <c r="H29" s="72">
        <f t="shared" ref="H29:I29" si="10">SUM(H30)</f>
        <v>0</v>
      </c>
      <c r="I29" s="72">
        <f t="shared" si="10"/>
        <v>0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ht="14.25" customHeight="1">
      <c r="A30" s="80"/>
      <c r="B30" s="80"/>
      <c r="C30" s="81">
        <v>41.0</v>
      </c>
      <c r="D30" s="81" t="s">
        <v>54</v>
      </c>
      <c r="E30" s="82">
        <v>1199.82</v>
      </c>
      <c r="F30" s="80"/>
      <c r="G30" s="82"/>
      <c r="H30" s="82"/>
      <c r="I30" s="82"/>
    </row>
    <row r="31" ht="14.25" customHeight="1">
      <c r="A31" s="80"/>
      <c r="B31" s="80"/>
      <c r="C31" s="81">
        <v>51.0</v>
      </c>
      <c r="D31" s="81" t="s">
        <v>51</v>
      </c>
      <c r="E31" s="82"/>
      <c r="F31" s="80"/>
      <c r="G31" s="82"/>
      <c r="H31" s="82"/>
      <c r="I31" s="82"/>
    </row>
    <row r="32" ht="14.25" customHeight="1">
      <c r="A32" s="57"/>
      <c r="B32" s="57"/>
      <c r="C32" s="57"/>
      <c r="D32" s="57"/>
      <c r="E32" s="57"/>
      <c r="F32" s="57"/>
      <c r="G32" s="57"/>
      <c r="H32" s="57"/>
      <c r="I32" s="57"/>
    </row>
    <row r="33" ht="14.25" customHeight="1">
      <c r="A33" s="57"/>
      <c r="B33" s="57"/>
      <c r="C33" s="57"/>
      <c r="D33" s="57"/>
      <c r="E33" s="57"/>
      <c r="F33" s="57"/>
      <c r="G33" s="57"/>
      <c r="H33" s="57"/>
      <c r="I33" s="57"/>
    </row>
    <row r="34" ht="14.25" customHeight="1">
      <c r="A34" s="1" t="s">
        <v>65</v>
      </c>
    </row>
    <row r="35" ht="14.25" customHeight="1">
      <c r="A35" s="2"/>
      <c r="B35" s="2"/>
      <c r="C35" s="2"/>
      <c r="D35" s="2"/>
      <c r="E35" s="2"/>
      <c r="F35" s="2"/>
      <c r="G35" s="2"/>
      <c r="H35" s="4"/>
      <c r="I35" s="4"/>
    </row>
    <row r="36" ht="14.25" customHeight="1">
      <c r="A36" s="44" t="s">
        <v>45</v>
      </c>
      <c r="B36" s="45" t="s">
        <v>46</v>
      </c>
      <c r="C36" s="45" t="s">
        <v>47</v>
      </c>
      <c r="D36" s="45" t="s">
        <v>66</v>
      </c>
      <c r="E36" s="45" t="s">
        <v>22</v>
      </c>
      <c r="F36" s="44" t="s">
        <v>23</v>
      </c>
      <c r="G36" s="44" t="s">
        <v>24</v>
      </c>
      <c r="H36" s="44" t="s">
        <v>25</v>
      </c>
      <c r="I36" s="44" t="s">
        <v>26</v>
      </c>
    </row>
    <row r="37" ht="15.75" customHeight="1">
      <c r="A37" s="83">
        <v>3.0</v>
      </c>
      <c r="B37" s="83"/>
      <c r="C37" s="83"/>
      <c r="D37" s="83" t="s">
        <v>67</v>
      </c>
      <c r="E37" s="84">
        <f t="shared" ref="E37:I37" si="11">SUM(E38,E41,E48,E51)</f>
        <v>487182.5138</v>
      </c>
      <c r="F37" s="84">
        <f t="shared" si="11"/>
        <v>569123.3659</v>
      </c>
      <c r="G37" s="84">
        <f t="shared" si="11"/>
        <v>624868.0868</v>
      </c>
      <c r="H37" s="84">
        <f t="shared" si="11"/>
        <v>643871.4911</v>
      </c>
      <c r="I37" s="84">
        <f t="shared" si="11"/>
        <v>658125.0657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ht="15.75" customHeight="1">
      <c r="A38" s="49"/>
      <c r="B38" s="50">
        <v>31.0</v>
      </c>
      <c r="C38" s="50"/>
      <c r="D38" s="50" t="s">
        <v>68</v>
      </c>
      <c r="E38" s="51">
        <f t="shared" ref="E38:I38" si="12">SUM(E39:E40)</f>
        <v>442677.7291</v>
      </c>
      <c r="F38" s="52">
        <f t="shared" si="12"/>
        <v>417413.2325</v>
      </c>
      <c r="G38" s="52">
        <f t="shared" si="12"/>
        <v>454200</v>
      </c>
      <c r="H38" s="52">
        <f t="shared" si="12"/>
        <v>465900</v>
      </c>
      <c r="I38" s="52">
        <f t="shared" si="12"/>
        <v>470000</v>
      </c>
    </row>
    <row r="39" ht="14.25" customHeight="1">
      <c r="A39" s="58"/>
      <c r="B39" s="58"/>
      <c r="C39" s="59">
        <v>11.0</v>
      </c>
      <c r="D39" s="60" t="s">
        <v>59</v>
      </c>
      <c r="E39" s="47"/>
      <c r="F39" s="48"/>
      <c r="G39" s="48"/>
      <c r="H39" s="48"/>
      <c r="I39" s="48"/>
    </row>
    <row r="40" ht="14.25" customHeight="1">
      <c r="A40" s="58"/>
      <c r="B40" s="58"/>
      <c r="C40" s="59">
        <v>52.0</v>
      </c>
      <c r="D40" s="60" t="s">
        <v>69</v>
      </c>
      <c r="E40" s="47">
        <f>3335355.35/7.5345</f>
        <v>442677.7291</v>
      </c>
      <c r="F40" s="48">
        <f>3145000/7.5345</f>
        <v>417413.2325</v>
      </c>
      <c r="G40" s="48">
        <v>454200.0</v>
      </c>
      <c r="H40" s="48">
        <v>465900.0</v>
      </c>
      <c r="I40" s="48">
        <v>470000.0</v>
      </c>
    </row>
    <row r="41" ht="14.25" customHeight="1">
      <c r="A41" s="61"/>
      <c r="B41" s="61">
        <v>32.0</v>
      </c>
      <c r="C41" s="62"/>
      <c r="D41" s="85" t="s">
        <v>70</v>
      </c>
      <c r="E41" s="51">
        <f t="shared" ref="E41:I41" si="13">SUM(E42:E47)</f>
        <v>39233.15416</v>
      </c>
      <c r="F41" s="52">
        <f t="shared" si="13"/>
        <v>146998.4737</v>
      </c>
      <c r="G41" s="52">
        <f t="shared" si="13"/>
        <v>163240.9715</v>
      </c>
      <c r="H41" s="52">
        <f t="shared" si="13"/>
        <v>170013.0201</v>
      </c>
      <c r="I41" s="52">
        <f t="shared" si="13"/>
        <v>179833.6711</v>
      </c>
    </row>
    <row r="42" ht="14.25" customHeight="1">
      <c r="A42" s="58"/>
      <c r="B42" s="58"/>
      <c r="C42" s="59">
        <v>11.0</v>
      </c>
      <c r="D42" s="60" t="s">
        <v>59</v>
      </c>
      <c r="E42" s="47"/>
      <c r="F42" s="48">
        <f>713560/7.5345</f>
        <v>94705.68717</v>
      </c>
      <c r="G42" s="48">
        <f t="shared" ref="G42:I42" si="14">F42*0.05+F42</f>
        <v>99440.97153</v>
      </c>
      <c r="H42" s="48">
        <f t="shared" si="14"/>
        <v>104413.0201</v>
      </c>
      <c r="I42" s="48">
        <f t="shared" si="14"/>
        <v>109633.6711</v>
      </c>
    </row>
    <row r="43" ht="14.25" customHeight="1">
      <c r="A43" s="58"/>
      <c r="B43" s="58"/>
      <c r="C43" s="59">
        <v>31.0</v>
      </c>
      <c r="D43" s="60" t="s">
        <v>56</v>
      </c>
      <c r="E43" s="47">
        <f>11284.28/7.5345</f>
        <v>1497.681333</v>
      </c>
      <c r="F43" s="48">
        <f>15000/7.5345</f>
        <v>1990.842126</v>
      </c>
      <c r="G43" s="48">
        <v>3000.0</v>
      </c>
      <c r="H43" s="48">
        <v>3200.0</v>
      </c>
      <c r="I43" s="48">
        <v>3400.0</v>
      </c>
    </row>
    <row r="44" ht="14.25" customHeight="1">
      <c r="A44" s="58"/>
      <c r="B44" s="58"/>
      <c r="C44" s="59">
        <v>43.0</v>
      </c>
      <c r="D44" s="60" t="s">
        <v>54</v>
      </c>
      <c r="E44" s="47">
        <f>20326.62/7.5345</f>
        <v>2697.806092</v>
      </c>
      <c r="F44" s="48">
        <f>30000/7.5345</f>
        <v>3981.684252</v>
      </c>
      <c r="G44" s="48">
        <v>5000.0</v>
      </c>
      <c r="H44" s="48">
        <v>5200.0</v>
      </c>
      <c r="I44" s="48">
        <v>5400.0</v>
      </c>
    </row>
    <row r="45" ht="14.25" customHeight="1">
      <c r="A45" s="58"/>
      <c r="B45" s="58"/>
      <c r="C45" s="59">
        <v>51.0</v>
      </c>
      <c r="D45" s="60" t="s">
        <v>51</v>
      </c>
      <c r="E45" s="47"/>
      <c r="F45" s="48">
        <f>60000/7.5345</f>
        <v>7963.368505</v>
      </c>
      <c r="G45" s="48">
        <v>7000.0</v>
      </c>
      <c r="H45" s="48">
        <v>5000.0</v>
      </c>
      <c r="I45" s="48">
        <v>5000.0</v>
      </c>
    </row>
    <row r="46" ht="14.25" customHeight="1">
      <c r="A46" s="58"/>
      <c r="B46" s="58"/>
      <c r="C46" s="59">
        <v>52.0</v>
      </c>
      <c r="D46" s="60" t="s">
        <v>69</v>
      </c>
      <c r="E46" s="47">
        <f>263991.3/7.5345</f>
        <v>35037.66673</v>
      </c>
      <c r="F46" s="48">
        <f>289000/7.5345</f>
        <v>38356.89163</v>
      </c>
      <c r="G46" s="48">
        <v>48800.0</v>
      </c>
      <c r="H46" s="48">
        <v>52200.0</v>
      </c>
      <c r="I46" s="48">
        <v>56400.0</v>
      </c>
    </row>
    <row r="47" ht="14.25" customHeight="1">
      <c r="A47" s="58"/>
      <c r="B47" s="58"/>
      <c r="C47" s="59">
        <v>61.0</v>
      </c>
      <c r="D47" s="60" t="s">
        <v>57</v>
      </c>
      <c r="E47" s="47"/>
      <c r="F47" s="48"/>
      <c r="G47" s="48"/>
      <c r="H47" s="48"/>
      <c r="I47" s="48"/>
    </row>
    <row r="48" ht="14.25" customHeight="1">
      <c r="A48" s="61"/>
      <c r="B48" s="61">
        <v>34.0</v>
      </c>
      <c r="C48" s="62"/>
      <c r="D48" s="86" t="s">
        <v>71</v>
      </c>
      <c r="E48" s="51">
        <f t="shared" ref="E48:I48" si="15">SUM(E49:E50)</f>
        <v>1553.630632</v>
      </c>
      <c r="F48" s="52">
        <f t="shared" si="15"/>
        <v>729.9754463</v>
      </c>
      <c r="G48" s="52">
        <f t="shared" si="15"/>
        <v>2627.11527</v>
      </c>
      <c r="H48" s="52">
        <f t="shared" si="15"/>
        <v>2758.471033</v>
      </c>
      <c r="I48" s="52">
        <f t="shared" si="15"/>
        <v>2891.394585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ht="14.25" customHeight="1">
      <c r="A49" s="58"/>
      <c r="B49" s="58"/>
      <c r="C49" s="59">
        <v>11.0</v>
      </c>
      <c r="D49" s="60" t="s">
        <v>59</v>
      </c>
      <c r="E49" s="47"/>
      <c r="F49" s="48">
        <f>4500/7.5345</f>
        <v>597.2526379</v>
      </c>
      <c r="G49" s="48">
        <f t="shared" ref="G49:I49" si="16">F49*0.05+F49</f>
        <v>627.1152698</v>
      </c>
      <c r="H49" s="48">
        <f t="shared" si="16"/>
        <v>658.4710332</v>
      </c>
      <c r="I49" s="48">
        <f t="shared" si="16"/>
        <v>691.3945849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ht="14.25" customHeight="1">
      <c r="A50" s="58"/>
      <c r="B50" s="58"/>
      <c r="C50" s="59">
        <v>52.0</v>
      </c>
      <c r="D50" s="60" t="s">
        <v>69</v>
      </c>
      <c r="E50" s="47">
        <f>11705.83/7.5345</f>
        <v>1553.630632</v>
      </c>
      <c r="F50" s="48">
        <f>1000/7.5345</f>
        <v>132.7228084</v>
      </c>
      <c r="G50" s="48">
        <v>2000.0</v>
      </c>
      <c r="H50" s="48">
        <v>2100.0</v>
      </c>
      <c r="I50" s="48">
        <v>2200.0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ht="14.25" customHeight="1">
      <c r="A51" s="61"/>
      <c r="B51" s="61">
        <v>37.0</v>
      </c>
      <c r="C51" s="62"/>
      <c r="D51" s="87" t="s">
        <v>72</v>
      </c>
      <c r="E51" s="51">
        <f t="shared" ref="E51:I51" si="17">SUM(E52)</f>
        <v>3717.999867</v>
      </c>
      <c r="F51" s="52">
        <f t="shared" si="17"/>
        <v>3981.684252</v>
      </c>
      <c r="G51" s="52">
        <f t="shared" si="17"/>
        <v>4800</v>
      </c>
      <c r="H51" s="52">
        <f t="shared" si="17"/>
        <v>5200</v>
      </c>
      <c r="I51" s="52">
        <f t="shared" si="17"/>
        <v>5400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ht="14.25" customHeight="1">
      <c r="A52" s="58"/>
      <c r="B52" s="58"/>
      <c r="C52" s="59">
        <v>52.0</v>
      </c>
      <c r="D52" s="60" t="s">
        <v>69</v>
      </c>
      <c r="E52" s="47">
        <f>28013.27/7.5345</f>
        <v>3717.999867</v>
      </c>
      <c r="F52" s="48">
        <f>30000/7.5345</f>
        <v>3981.684252</v>
      </c>
      <c r="G52" s="48">
        <v>4800.0</v>
      </c>
      <c r="H52" s="48">
        <v>5200.0</v>
      </c>
      <c r="I52" s="48">
        <v>5400.0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ht="14.25" customHeight="1">
      <c r="A53" s="65">
        <v>4.0</v>
      </c>
      <c r="B53" s="65"/>
      <c r="C53" s="65"/>
      <c r="D53" s="66" t="s">
        <v>73</v>
      </c>
      <c r="E53" s="47">
        <f t="shared" ref="E53:I53" si="18">SUM(E54)</f>
        <v>5324.361271</v>
      </c>
      <c r="F53" s="48">
        <f t="shared" si="18"/>
        <v>5972.526379</v>
      </c>
      <c r="G53" s="48">
        <f t="shared" si="18"/>
        <v>6496.794744</v>
      </c>
      <c r="H53" s="48">
        <f t="shared" si="18"/>
        <v>6731.634481</v>
      </c>
      <c r="I53" s="48">
        <f t="shared" si="18"/>
        <v>6968.216205</v>
      </c>
    </row>
    <row r="54" ht="14.25" customHeight="1">
      <c r="A54" s="50"/>
      <c r="B54" s="50">
        <v>42.0</v>
      </c>
      <c r="C54" s="50"/>
      <c r="D54" s="67" t="s">
        <v>74</v>
      </c>
      <c r="E54" s="51">
        <f t="shared" ref="E54:I54" si="19">SUM(E55:E59)</f>
        <v>5324.361271</v>
      </c>
      <c r="F54" s="52">
        <f t="shared" si="19"/>
        <v>5972.526379</v>
      </c>
      <c r="G54" s="52">
        <f t="shared" si="19"/>
        <v>6496.794744</v>
      </c>
      <c r="H54" s="52">
        <f t="shared" si="19"/>
        <v>6731.634481</v>
      </c>
      <c r="I54" s="52">
        <f t="shared" si="19"/>
        <v>6968.216205</v>
      </c>
    </row>
    <row r="55" ht="14.25" customHeight="1">
      <c r="A55" s="69"/>
      <c r="B55" s="69"/>
      <c r="C55" s="59">
        <v>11.0</v>
      </c>
      <c r="D55" s="60" t="s">
        <v>59</v>
      </c>
      <c r="E55" s="47"/>
      <c r="F55" s="48">
        <f>5000/7.5345</f>
        <v>663.6140421</v>
      </c>
      <c r="G55" s="48">
        <f t="shared" ref="G55:I55" si="20">F55*0.05+F55</f>
        <v>696.7947442</v>
      </c>
      <c r="H55" s="48">
        <f t="shared" si="20"/>
        <v>731.6344814</v>
      </c>
      <c r="I55" s="48">
        <f t="shared" si="20"/>
        <v>768.2162055</v>
      </c>
    </row>
    <row r="56" ht="14.25" customHeight="1">
      <c r="A56" s="80"/>
      <c r="B56" s="80"/>
      <c r="C56" s="88">
        <v>31.0</v>
      </c>
      <c r="D56" s="89" t="s">
        <v>56</v>
      </c>
      <c r="E56" s="80"/>
      <c r="F56" s="80"/>
      <c r="G56" s="80"/>
      <c r="H56" s="80"/>
      <c r="I56" s="80"/>
    </row>
    <row r="57" ht="14.25" customHeight="1">
      <c r="A57" s="80"/>
      <c r="B57" s="80"/>
      <c r="C57" s="88">
        <v>43.0</v>
      </c>
      <c r="D57" s="89" t="s">
        <v>54</v>
      </c>
      <c r="E57" s="82">
        <f>3099/7.5345</f>
        <v>411.3079833</v>
      </c>
      <c r="F57" s="80"/>
      <c r="G57" s="80"/>
      <c r="H57" s="80"/>
      <c r="I57" s="80"/>
    </row>
    <row r="58" ht="14.25" customHeight="1">
      <c r="A58" s="80"/>
      <c r="B58" s="80"/>
      <c r="C58" s="88">
        <v>52.0</v>
      </c>
      <c r="D58" s="89" t="s">
        <v>69</v>
      </c>
      <c r="E58" s="82">
        <f>37017.4/7.5345</f>
        <v>4913.053288</v>
      </c>
      <c r="F58" s="82">
        <f>40000/7.5345</f>
        <v>5308.912337</v>
      </c>
      <c r="G58" s="80">
        <v>5800.0</v>
      </c>
      <c r="H58" s="80">
        <v>6000.0</v>
      </c>
      <c r="I58" s="80">
        <v>6200.0</v>
      </c>
    </row>
    <row r="59" ht="14.25" customHeight="1">
      <c r="A59" s="80"/>
      <c r="B59" s="80"/>
      <c r="C59" s="88">
        <v>61.0</v>
      </c>
      <c r="D59" s="89" t="s">
        <v>57</v>
      </c>
      <c r="E59" s="80"/>
      <c r="F59" s="80"/>
      <c r="G59" s="80"/>
      <c r="H59" s="80"/>
      <c r="I59" s="80"/>
    </row>
    <row r="60" ht="14.25" customHeight="1">
      <c r="A60" s="90" t="s">
        <v>75</v>
      </c>
      <c r="B60" s="17"/>
      <c r="C60" s="17"/>
      <c r="D60" s="32"/>
      <c r="E60" s="91">
        <f t="shared" ref="E60:I60" si="21">SUM(E37,E53)</f>
        <v>492506.875</v>
      </c>
      <c r="F60" s="91">
        <f t="shared" si="21"/>
        <v>575095.8922</v>
      </c>
      <c r="G60" s="91">
        <f t="shared" si="21"/>
        <v>631364.8815</v>
      </c>
      <c r="H60" s="91">
        <f t="shared" si="21"/>
        <v>650603.1256</v>
      </c>
      <c r="I60" s="91">
        <f t="shared" si="21"/>
        <v>665093.2819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A1:I1"/>
    <mergeCell ref="A3:I3"/>
    <mergeCell ref="A5:I5"/>
    <mergeCell ref="A7:I7"/>
    <mergeCell ref="A24:D24"/>
    <mergeCell ref="A34:I34"/>
    <mergeCell ref="A60:D60"/>
  </mergeCells>
  <printOptions/>
  <pageMargins bottom="0.75" footer="0.0" header="0.0" left="0.7" right="0.7" top="0.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71"/>
    <col customWidth="1" min="2" max="6" width="25.29"/>
    <col customWidth="1" min="7" max="26" width="8.71"/>
  </cols>
  <sheetData>
    <row r="1" ht="42.0" customHeight="1">
      <c r="A1" s="1" t="s">
        <v>0</v>
      </c>
    </row>
    <row r="2" ht="18.0" customHeight="1">
      <c r="A2" s="2"/>
      <c r="B2" s="2"/>
      <c r="C2" s="2"/>
      <c r="D2" s="2"/>
      <c r="E2" s="2"/>
      <c r="F2" s="2"/>
    </row>
    <row r="3" ht="14.25" customHeight="1">
      <c r="A3" s="1" t="s">
        <v>1</v>
      </c>
    </row>
    <row r="4" ht="14.25" customHeight="1">
      <c r="A4" s="2"/>
      <c r="B4" s="2"/>
      <c r="C4" s="2"/>
      <c r="D4" s="2"/>
      <c r="E4" s="4"/>
      <c r="F4" s="4"/>
    </row>
    <row r="5" ht="18.0" customHeight="1">
      <c r="A5" s="1" t="s">
        <v>44</v>
      </c>
    </row>
    <row r="6" ht="14.25" customHeight="1">
      <c r="A6" s="2"/>
      <c r="B6" s="2"/>
      <c r="C6" s="2"/>
      <c r="D6" s="2"/>
      <c r="E6" s="4"/>
      <c r="F6" s="4"/>
    </row>
    <row r="7" ht="14.25" customHeight="1">
      <c r="A7" s="1" t="s">
        <v>76</v>
      </c>
    </row>
    <row r="8" ht="14.25" customHeight="1">
      <c r="A8" s="2"/>
      <c r="B8" s="2"/>
      <c r="C8" s="2"/>
      <c r="D8" s="2"/>
      <c r="E8" s="4"/>
      <c r="F8" s="4"/>
    </row>
    <row r="9" ht="14.25" customHeight="1">
      <c r="A9" s="44" t="s">
        <v>77</v>
      </c>
      <c r="B9" s="45" t="s">
        <v>22</v>
      </c>
      <c r="C9" s="44" t="s">
        <v>23</v>
      </c>
      <c r="D9" s="44" t="s">
        <v>24</v>
      </c>
      <c r="E9" s="44" t="s">
        <v>25</v>
      </c>
      <c r="F9" s="44" t="s">
        <v>26</v>
      </c>
    </row>
    <row r="10" ht="15.75" customHeight="1">
      <c r="A10" s="46" t="s">
        <v>78</v>
      </c>
      <c r="B10" s="93">
        <f t="shared" ref="B10:F10" si="1">SUM(B11,B13)</f>
        <v>492507</v>
      </c>
      <c r="C10" s="94">
        <f t="shared" si="1"/>
        <v>575095.888</v>
      </c>
      <c r="D10" s="94">
        <f t="shared" si="1"/>
        <v>631564.8815</v>
      </c>
      <c r="E10" s="94">
        <f t="shared" si="1"/>
        <v>650603.1256</v>
      </c>
      <c r="F10" s="94">
        <f t="shared" si="1"/>
        <v>665093.2819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ht="15.75" customHeight="1">
      <c r="A11" s="46" t="s">
        <v>79</v>
      </c>
      <c r="B11" s="95">
        <f t="shared" ref="B11:F11" si="2">SUM(B12)</f>
        <v>489397.88</v>
      </c>
      <c r="C11" s="96">
        <f t="shared" si="2"/>
        <v>571114.208</v>
      </c>
      <c r="D11" s="96">
        <f t="shared" si="2"/>
        <v>626564.8815</v>
      </c>
      <c r="E11" s="96">
        <f t="shared" si="2"/>
        <v>645403.1256</v>
      </c>
      <c r="F11" s="96">
        <f t="shared" si="2"/>
        <v>659693.2819</v>
      </c>
    </row>
    <row r="12" ht="14.25" customHeight="1">
      <c r="A12" s="97" t="s">
        <v>80</v>
      </c>
      <c r="B12" s="95">
        <f>489397.88</f>
        <v>489397.88</v>
      </c>
      <c r="C12" s="98">
        <f>' Račun prihoda i rashoda'!F60-' Račun prihoda i rashoda'!F52</f>
        <v>571114.208</v>
      </c>
      <c r="D12" s="98">
        <f>' Račun prihoda i rashoda'!G60-' Račun prihoda i rashoda'!G52</f>
        <v>626564.8815</v>
      </c>
      <c r="E12" s="98">
        <f>' Račun prihoda i rashoda'!H60-' Račun prihoda i rashoda'!H52</f>
        <v>645403.1256</v>
      </c>
      <c r="F12" s="98">
        <f>' Račun prihoda i rashoda'!I60-' Račun prihoda i rashoda'!I52</f>
        <v>659693.2819</v>
      </c>
    </row>
    <row r="13" ht="14.25" customHeight="1">
      <c r="A13" s="46" t="s">
        <v>81</v>
      </c>
      <c r="B13" s="95">
        <v>3109.12</v>
      </c>
      <c r="C13" s="96">
        <v>3981.68</v>
      </c>
      <c r="D13" s="96">
        <v>5000.0</v>
      </c>
      <c r="E13" s="96">
        <v>5200.0</v>
      </c>
      <c r="F13" s="99">
        <v>5400.0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A1:F1"/>
    <mergeCell ref="A3:F3"/>
    <mergeCell ref="A5:F5"/>
    <mergeCell ref="A7:F7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8.43"/>
    <col customWidth="1" min="3" max="3" width="5.43"/>
    <col customWidth="1" min="4" max="9" width="25.29"/>
    <col customWidth="1" min="10" max="26" width="8.71"/>
  </cols>
  <sheetData>
    <row r="1" ht="42.0" customHeight="1">
      <c r="A1" s="1" t="s">
        <v>82</v>
      </c>
    </row>
    <row r="2" ht="18.0" customHeight="1">
      <c r="A2" s="2"/>
      <c r="B2" s="2"/>
      <c r="C2" s="2"/>
      <c r="D2" s="2"/>
      <c r="E2" s="2"/>
      <c r="F2" s="2"/>
      <c r="G2" s="2"/>
      <c r="H2" s="2"/>
      <c r="I2" s="2"/>
    </row>
    <row r="3" ht="14.25" customHeight="1">
      <c r="A3" s="1" t="s">
        <v>1</v>
      </c>
    </row>
    <row r="4" ht="14.25" customHeight="1">
      <c r="A4" s="2"/>
      <c r="B4" s="2"/>
      <c r="C4" s="2"/>
      <c r="D4" s="2"/>
      <c r="E4" s="2"/>
      <c r="F4" s="2"/>
      <c r="G4" s="2"/>
      <c r="H4" s="4"/>
      <c r="I4" s="4"/>
    </row>
    <row r="5" ht="18.0" customHeight="1">
      <c r="A5" s="1" t="s">
        <v>83</v>
      </c>
    </row>
    <row r="6" ht="14.25" customHeight="1">
      <c r="A6" s="2"/>
      <c r="B6" s="2"/>
      <c r="C6" s="2"/>
      <c r="D6" s="2"/>
      <c r="E6" s="2"/>
      <c r="F6" s="2"/>
      <c r="G6" s="2"/>
      <c r="H6" s="4"/>
      <c r="I6" s="4"/>
    </row>
    <row r="7" ht="14.25" customHeight="1">
      <c r="A7" s="44" t="s">
        <v>45</v>
      </c>
      <c r="B7" s="45" t="s">
        <v>46</v>
      </c>
      <c r="C7" s="45" t="s">
        <v>47</v>
      </c>
      <c r="D7" s="45" t="s">
        <v>84</v>
      </c>
      <c r="E7" s="45" t="s">
        <v>22</v>
      </c>
      <c r="F7" s="44" t="s">
        <v>23</v>
      </c>
      <c r="G7" s="44" t="s">
        <v>24</v>
      </c>
      <c r="H7" s="44" t="s">
        <v>25</v>
      </c>
      <c r="I7" s="44" t="s">
        <v>26</v>
      </c>
    </row>
    <row r="8" ht="14.25" customHeight="1">
      <c r="A8" s="46">
        <v>8.0</v>
      </c>
      <c r="B8" s="46"/>
      <c r="C8" s="46"/>
      <c r="D8" s="46" t="s">
        <v>85</v>
      </c>
      <c r="E8" s="95"/>
      <c r="F8" s="96"/>
      <c r="G8" s="96"/>
      <c r="H8" s="96"/>
      <c r="I8" s="96"/>
    </row>
    <row r="9" ht="14.25" customHeight="1">
      <c r="A9" s="46"/>
      <c r="B9" s="69">
        <v>84.0</v>
      </c>
      <c r="C9" s="69"/>
      <c r="D9" s="69" t="s">
        <v>86</v>
      </c>
      <c r="E9" s="95"/>
      <c r="F9" s="96"/>
      <c r="G9" s="96"/>
      <c r="H9" s="96"/>
      <c r="I9" s="96"/>
    </row>
    <row r="10" ht="14.25" customHeight="1">
      <c r="A10" s="58"/>
      <c r="B10" s="58"/>
      <c r="C10" s="59">
        <v>81.0</v>
      </c>
      <c r="D10" s="97" t="s">
        <v>87</v>
      </c>
      <c r="E10" s="95"/>
      <c r="F10" s="96"/>
      <c r="G10" s="96"/>
      <c r="H10" s="96"/>
      <c r="I10" s="96"/>
    </row>
    <row r="11" ht="14.25" customHeight="1">
      <c r="A11" s="65">
        <v>5.0</v>
      </c>
      <c r="B11" s="65"/>
      <c r="C11" s="65"/>
      <c r="D11" s="66" t="s">
        <v>88</v>
      </c>
      <c r="E11" s="95"/>
      <c r="F11" s="96"/>
      <c r="G11" s="96"/>
      <c r="H11" s="96"/>
      <c r="I11" s="96"/>
    </row>
    <row r="12" ht="14.25" customHeight="1">
      <c r="A12" s="69"/>
      <c r="B12" s="69">
        <v>54.0</v>
      </c>
      <c r="C12" s="69"/>
      <c r="D12" s="100" t="s">
        <v>89</v>
      </c>
      <c r="E12" s="95"/>
      <c r="F12" s="96"/>
      <c r="G12" s="96"/>
      <c r="H12" s="96"/>
      <c r="I12" s="99"/>
    </row>
    <row r="13" ht="14.25" customHeight="1">
      <c r="A13" s="69"/>
      <c r="B13" s="69"/>
      <c r="C13" s="59">
        <v>11.0</v>
      </c>
      <c r="D13" s="60" t="s">
        <v>59</v>
      </c>
      <c r="E13" s="95"/>
      <c r="F13" s="96"/>
      <c r="G13" s="96"/>
      <c r="H13" s="96"/>
      <c r="I13" s="99"/>
    </row>
    <row r="14" ht="14.25" customHeight="1">
      <c r="A14" s="69"/>
      <c r="B14" s="69"/>
      <c r="C14" s="59">
        <v>31.0</v>
      </c>
      <c r="D14" s="60" t="s">
        <v>56</v>
      </c>
      <c r="E14" s="95"/>
      <c r="F14" s="96"/>
      <c r="G14" s="96"/>
      <c r="H14" s="96"/>
      <c r="I14" s="99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I1"/>
    <mergeCell ref="A3:I3"/>
    <mergeCell ref="A5:I5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8.43"/>
    <col customWidth="1" min="3" max="3" width="8.71"/>
    <col customWidth="1" min="4" max="4" width="30.0"/>
    <col customWidth="1" min="5" max="9" width="25.29"/>
    <col customWidth="1" min="10" max="26" width="8.71"/>
  </cols>
  <sheetData>
    <row r="1" ht="42.0" customHeight="1"/>
    <row r="2" ht="14.25" customHeight="1">
      <c r="A2" s="1" t="s">
        <v>0</v>
      </c>
    </row>
    <row r="3" ht="18.0" customHeight="1">
      <c r="A3" s="2"/>
      <c r="B3" s="2"/>
      <c r="C3" s="2"/>
      <c r="D3" s="2"/>
      <c r="E3" s="2"/>
      <c r="F3" s="2"/>
      <c r="G3" s="2"/>
      <c r="H3" s="4"/>
      <c r="I3" s="4"/>
    </row>
    <row r="4" ht="14.25" customHeight="1">
      <c r="A4" s="1" t="s">
        <v>90</v>
      </c>
    </row>
    <row r="5" ht="14.25" customHeight="1">
      <c r="A5" s="2"/>
      <c r="B5" s="2"/>
      <c r="C5" s="2"/>
      <c r="D5" s="2"/>
      <c r="E5" s="2"/>
      <c r="F5" s="2"/>
      <c r="G5" s="2"/>
      <c r="H5" s="4"/>
      <c r="I5" s="4"/>
    </row>
    <row r="6" ht="14.25" customHeight="1">
      <c r="A6" s="101" t="s">
        <v>91</v>
      </c>
      <c r="B6" s="17"/>
      <c r="C6" s="32"/>
      <c r="D6" s="102" t="s">
        <v>92</v>
      </c>
      <c r="E6" s="45" t="s">
        <v>22</v>
      </c>
      <c r="F6" s="44" t="s">
        <v>23</v>
      </c>
      <c r="G6" s="44" t="s">
        <v>24</v>
      </c>
      <c r="H6" s="44" t="s">
        <v>25</v>
      </c>
      <c r="I6" s="44" t="s">
        <v>26</v>
      </c>
    </row>
    <row r="7" ht="14.25" customHeight="1">
      <c r="A7" s="103">
        <v>4561.0</v>
      </c>
      <c r="B7" s="17"/>
      <c r="C7" s="32"/>
      <c r="D7" s="104" t="s">
        <v>93</v>
      </c>
      <c r="E7" s="93">
        <f t="shared" ref="E7:I7" si="1">SUM(E8,E45,E53,E62)</f>
        <v>492506.8776</v>
      </c>
      <c r="F7" s="93">
        <f t="shared" si="1"/>
        <v>479129.3363</v>
      </c>
      <c r="G7" s="93">
        <f t="shared" si="1"/>
        <v>523600</v>
      </c>
      <c r="H7" s="93">
        <f t="shared" si="1"/>
        <v>539800</v>
      </c>
      <c r="I7" s="93">
        <f t="shared" si="1"/>
        <v>549000</v>
      </c>
    </row>
    <row r="8" ht="14.25" customHeight="1">
      <c r="A8" s="103" t="s">
        <v>94</v>
      </c>
      <c r="B8" s="17"/>
      <c r="C8" s="32"/>
      <c r="D8" s="104" t="s">
        <v>95</v>
      </c>
      <c r="E8" s="93">
        <f t="shared" ref="E8:I8" si="2">SUM(E9,E16,E23,E30,E38)</f>
        <v>480766.7065</v>
      </c>
      <c r="F8" s="93">
        <f t="shared" si="2"/>
        <v>457893.6869</v>
      </c>
      <c r="G8" s="93">
        <f t="shared" si="2"/>
        <v>508000</v>
      </c>
      <c r="H8" s="93">
        <f t="shared" si="2"/>
        <v>523400</v>
      </c>
      <c r="I8" s="93">
        <f t="shared" si="2"/>
        <v>532000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ht="14.25" customHeight="1">
      <c r="A9" s="105" t="s">
        <v>96</v>
      </c>
      <c r="B9" s="17"/>
      <c r="C9" s="32"/>
      <c r="D9" s="106" t="s">
        <v>59</v>
      </c>
      <c r="E9" s="93">
        <f>SUM(E10,E14)</f>
        <v>0</v>
      </c>
      <c r="F9" s="94"/>
      <c r="G9" s="94"/>
      <c r="H9" s="94"/>
      <c r="I9" s="107"/>
    </row>
    <row r="10" ht="14.25" customHeight="1">
      <c r="A10" s="108">
        <v>3.0</v>
      </c>
      <c r="B10" s="17"/>
      <c r="C10" s="32"/>
      <c r="D10" s="109" t="s">
        <v>67</v>
      </c>
      <c r="E10" s="110">
        <f t="shared" ref="E10:I10" si="3">SUM(E11:E13)</f>
        <v>0</v>
      </c>
      <c r="F10" s="110">
        <f t="shared" si="3"/>
        <v>95302.93981</v>
      </c>
      <c r="G10" s="110">
        <f t="shared" si="3"/>
        <v>100068.0868</v>
      </c>
      <c r="H10" s="110">
        <f t="shared" si="3"/>
        <v>105071.4911</v>
      </c>
      <c r="I10" s="110">
        <f t="shared" si="3"/>
        <v>110325.0657</v>
      </c>
    </row>
    <row r="11" ht="14.25" customHeight="1">
      <c r="A11" s="111">
        <v>31.0</v>
      </c>
      <c r="B11" s="17"/>
      <c r="C11" s="32"/>
      <c r="D11" s="112" t="s">
        <v>68</v>
      </c>
      <c r="E11" s="96" t="str">
        <f>' Račun prihoda i rashoda'!E39</f>
        <v/>
      </c>
      <c r="F11" s="96" t="str">
        <f>' Račun prihoda i rashoda'!F39</f>
        <v/>
      </c>
      <c r="G11" s="96" t="str">
        <f>' Račun prihoda i rashoda'!G39</f>
        <v/>
      </c>
      <c r="H11" s="96" t="str">
        <f>' Račun prihoda i rashoda'!H39</f>
        <v/>
      </c>
      <c r="I11" s="96" t="str">
        <f>' Račun prihoda i rashoda'!I39</f>
        <v/>
      </c>
    </row>
    <row r="12" ht="14.25" customHeight="1">
      <c r="A12" s="111">
        <v>32.0</v>
      </c>
      <c r="B12" s="17"/>
      <c r="C12" s="32"/>
      <c r="D12" s="112" t="s">
        <v>70</v>
      </c>
      <c r="E12" s="96" t="str">
        <f>' Račun prihoda i rashoda'!E42</f>
        <v/>
      </c>
      <c r="F12" s="96">
        <f>' Račun prihoda i rashoda'!F42</f>
        <v>94705.68717</v>
      </c>
      <c r="G12" s="96">
        <f>' Račun prihoda i rashoda'!G42</f>
        <v>99440.97153</v>
      </c>
      <c r="H12" s="96">
        <f>' Račun prihoda i rashoda'!H42</f>
        <v>104413.0201</v>
      </c>
      <c r="I12" s="96">
        <f>' Račun prihoda i rashoda'!I42</f>
        <v>109633.6711</v>
      </c>
    </row>
    <row r="13" ht="14.25" customHeight="1">
      <c r="A13" s="113">
        <v>34.0</v>
      </c>
      <c r="B13" s="114"/>
      <c r="C13" s="115"/>
      <c r="D13" s="115" t="s">
        <v>71</v>
      </c>
      <c r="E13" s="96" t="str">
        <f>' Račun prihoda i rashoda'!E49</f>
        <v/>
      </c>
      <c r="F13" s="96">
        <f>' Račun prihoda i rashoda'!F49</f>
        <v>597.2526379</v>
      </c>
      <c r="G13" s="96">
        <f>' Račun prihoda i rashoda'!G49</f>
        <v>627.1152698</v>
      </c>
      <c r="H13" s="96">
        <f>' Račun prihoda i rashoda'!H49</f>
        <v>658.4710332</v>
      </c>
      <c r="I13" s="96">
        <f>' Račun prihoda i rashoda'!I49</f>
        <v>691.3945849</v>
      </c>
    </row>
    <row r="14" ht="14.25" customHeight="1">
      <c r="A14" s="108">
        <v>4.0</v>
      </c>
      <c r="B14" s="17"/>
      <c r="C14" s="32"/>
      <c r="D14" s="109" t="s">
        <v>73</v>
      </c>
      <c r="E14" s="110">
        <f t="shared" ref="E14:I14" si="4">SUM(E15)</f>
        <v>0</v>
      </c>
      <c r="F14" s="110">
        <f t="shared" si="4"/>
        <v>663.6140421</v>
      </c>
      <c r="G14" s="110">
        <f t="shared" si="4"/>
        <v>696.7947442</v>
      </c>
      <c r="H14" s="110">
        <f t="shared" si="4"/>
        <v>731.6344814</v>
      </c>
      <c r="I14" s="110">
        <f t="shared" si="4"/>
        <v>768.2162055</v>
      </c>
    </row>
    <row r="15" ht="14.25" customHeight="1">
      <c r="A15" s="113">
        <v>42.0</v>
      </c>
      <c r="B15" s="114"/>
      <c r="C15" s="115"/>
      <c r="D15" s="115" t="s">
        <v>97</v>
      </c>
      <c r="E15" s="96" t="str">
        <f>' Račun prihoda i rashoda'!E55</f>
        <v/>
      </c>
      <c r="F15" s="96">
        <f>' Račun prihoda i rashoda'!F55</f>
        <v>663.6140421</v>
      </c>
      <c r="G15" s="96">
        <f>' Račun prihoda i rashoda'!G55</f>
        <v>696.7947442</v>
      </c>
      <c r="H15" s="96">
        <f>' Račun prihoda i rashoda'!H55</f>
        <v>731.6344814</v>
      </c>
      <c r="I15" s="96">
        <f>' Račun prihoda i rashoda'!I55</f>
        <v>768.2162055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ht="14.25" customHeight="1">
      <c r="A16" s="103" t="s">
        <v>98</v>
      </c>
      <c r="B16" s="17"/>
      <c r="C16" s="32"/>
      <c r="D16" s="104" t="s">
        <v>56</v>
      </c>
      <c r="E16" s="93">
        <f t="shared" ref="E16:I16" si="5">SUM(E17,E21)</f>
        <v>1497.68</v>
      </c>
      <c r="F16" s="93">
        <f t="shared" si="5"/>
        <v>1990.84</v>
      </c>
      <c r="G16" s="93">
        <f t="shared" si="5"/>
        <v>3000</v>
      </c>
      <c r="H16" s="93">
        <f t="shared" si="5"/>
        <v>3200</v>
      </c>
      <c r="I16" s="93">
        <f t="shared" si="5"/>
        <v>3400</v>
      </c>
    </row>
    <row r="17" ht="14.25" customHeight="1">
      <c r="A17" s="108">
        <v>3.0</v>
      </c>
      <c r="B17" s="17"/>
      <c r="C17" s="32"/>
      <c r="D17" s="109" t="s">
        <v>67</v>
      </c>
      <c r="E17" s="110">
        <f t="shared" ref="E17:I17" si="6">SUM(E18:E20)</f>
        <v>1497.68</v>
      </c>
      <c r="F17" s="110">
        <f t="shared" si="6"/>
        <v>1990.84</v>
      </c>
      <c r="G17" s="110">
        <f t="shared" si="6"/>
        <v>3000</v>
      </c>
      <c r="H17" s="110">
        <f t="shared" si="6"/>
        <v>3200</v>
      </c>
      <c r="I17" s="110">
        <f t="shared" si="6"/>
        <v>3400</v>
      </c>
    </row>
    <row r="18" ht="14.25" customHeight="1">
      <c r="A18" s="111">
        <v>31.0</v>
      </c>
      <c r="B18" s="17"/>
      <c r="C18" s="32"/>
      <c r="D18" s="112" t="s">
        <v>68</v>
      </c>
      <c r="E18" s="47"/>
      <c r="F18" s="48"/>
      <c r="G18" s="96"/>
      <c r="H18" s="96"/>
      <c r="I18" s="99"/>
    </row>
    <row r="19" ht="14.25" customHeight="1">
      <c r="A19" s="111">
        <v>32.0</v>
      </c>
      <c r="B19" s="17"/>
      <c r="C19" s="32"/>
      <c r="D19" s="112" t="s">
        <v>70</v>
      </c>
      <c r="E19" s="95">
        <v>1497.68</v>
      </c>
      <c r="F19" s="96">
        <v>1990.84</v>
      </c>
      <c r="G19" s="48">
        <v>3000.0</v>
      </c>
      <c r="H19" s="48">
        <v>3200.0</v>
      </c>
      <c r="I19" s="48">
        <v>3400.0</v>
      </c>
    </row>
    <row r="20" ht="14.25" customHeight="1">
      <c r="A20" s="113">
        <v>34.0</v>
      </c>
      <c r="B20" s="114"/>
      <c r="C20" s="115"/>
      <c r="D20" s="115" t="s">
        <v>71</v>
      </c>
      <c r="E20" s="95"/>
      <c r="F20" s="96"/>
      <c r="G20" s="96"/>
      <c r="H20" s="96"/>
      <c r="I20" s="99"/>
    </row>
    <row r="21" ht="14.25" customHeight="1">
      <c r="A21" s="108">
        <v>4.0</v>
      </c>
      <c r="B21" s="17"/>
      <c r="C21" s="32"/>
      <c r="D21" s="109" t="s">
        <v>73</v>
      </c>
      <c r="E21" s="110">
        <f t="shared" ref="E21:F21" si="7">SUM(E22)</f>
        <v>0</v>
      </c>
      <c r="F21" s="110">
        <f t="shared" si="7"/>
        <v>0</v>
      </c>
      <c r="G21" s="116"/>
      <c r="H21" s="116"/>
      <c r="I21" s="117"/>
    </row>
    <row r="22" ht="14.25" customHeight="1">
      <c r="A22" s="113">
        <v>42.0</v>
      </c>
      <c r="B22" s="114"/>
      <c r="C22" s="115"/>
      <c r="D22" s="115" t="s">
        <v>97</v>
      </c>
      <c r="E22" s="95"/>
      <c r="F22" s="96"/>
      <c r="G22" s="96"/>
      <c r="H22" s="96"/>
      <c r="I22" s="99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ht="14.25" customHeight="1">
      <c r="A23" s="103" t="s">
        <v>99</v>
      </c>
      <c r="B23" s="17"/>
      <c r="C23" s="32"/>
      <c r="D23" s="118" t="s">
        <v>54</v>
      </c>
      <c r="E23" s="93">
        <f t="shared" ref="E23:F23" si="8">SUM(E24,E28)</f>
        <v>0</v>
      </c>
      <c r="F23" s="93">
        <f t="shared" si="8"/>
        <v>0</v>
      </c>
      <c r="G23" s="94"/>
      <c r="H23" s="94"/>
      <c r="I23" s="107"/>
    </row>
    <row r="24" ht="14.25" customHeight="1">
      <c r="A24" s="108">
        <v>3.0</v>
      </c>
      <c r="B24" s="17"/>
      <c r="C24" s="32"/>
      <c r="D24" s="109" t="s">
        <v>67</v>
      </c>
      <c r="E24" s="110"/>
      <c r="F24" s="116"/>
      <c r="G24" s="116"/>
      <c r="H24" s="116"/>
      <c r="I24" s="117"/>
    </row>
    <row r="25" ht="14.25" customHeight="1">
      <c r="A25" s="111">
        <v>31.0</v>
      </c>
      <c r="B25" s="17"/>
      <c r="C25" s="32"/>
      <c r="D25" s="112" t="s">
        <v>68</v>
      </c>
      <c r="E25" s="95"/>
      <c r="F25" s="96"/>
      <c r="G25" s="96"/>
      <c r="H25" s="96"/>
      <c r="I25" s="99"/>
    </row>
    <row r="26" ht="14.25" customHeight="1">
      <c r="A26" s="111">
        <v>32.0</v>
      </c>
      <c r="B26" s="17"/>
      <c r="C26" s="32"/>
      <c r="D26" s="112" t="s">
        <v>70</v>
      </c>
      <c r="E26" s="47"/>
      <c r="F26" s="48"/>
      <c r="G26" s="96"/>
      <c r="H26" s="96"/>
      <c r="I26" s="96"/>
    </row>
    <row r="27" ht="14.25" customHeight="1">
      <c r="A27" s="113">
        <v>34.0</v>
      </c>
      <c r="B27" s="114"/>
      <c r="C27" s="115"/>
      <c r="D27" s="115" t="s">
        <v>71</v>
      </c>
      <c r="E27" s="95"/>
      <c r="F27" s="96"/>
      <c r="G27" s="96"/>
      <c r="H27" s="96"/>
      <c r="I27" s="96"/>
    </row>
    <row r="28" ht="14.25" customHeight="1">
      <c r="A28" s="108">
        <v>4.0</v>
      </c>
      <c r="B28" s="17"/>
      <c r="C28" s="32"/>
      <c r="D28" s="109" t="s">
        <v>73</v>
      </c>
      <c r="E28" s="110"/>
      <c r="F28" s="116"/>
      <c r="G28" s="116"/>
      <c r="H28" s="116"/>
      <c r="I28" s="117"/>
    </row>
    <row r="29" ht="15.0" customHeight="1">
      <c r="A29" s="113">
        <v>42.0</v>
      </c>
      <c r="B29" s="114"/>
      <c r="C29" s="115"/>
      <c r="D29" s="115" t="s">
        <v>97</v>
      </c>
      <c r="E29" s="82"/>
      <c r="F29" s="96"/>
      <c r="G29" s="96"/>
      <c r="H29" s="96"/>
      <c r="I29" s="9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ht="14.25" customHeight="1">
      <c r="A30" s="103" t="s">
        <v>100</v>
      </c>
      <c r="B30" s="17"/>
      <c r="C30" s="32"/>
      <c r="D30" s="104" t="s">
        <v>69</v>
      </c>
      <c r="E30" s="93">
        <f t="shared" ref="E30:I30" si="9">SUM(E31,E36)</f>
        <v>479269.0265</v>
      </c>
      <c r="F30" s="93">
        <f t="shared" si="9"/>
        <v>455902.8469</v>
      </c>
      <c r="G30" s="93">
        <f t="shared" si="9"/>
        <v>505000</v>
      </c>
      <c r="H30" s="93">
        <f t="shared" si="9"/>
        <v>520200</v>
      </c>
      <c r="I30" s="93">
        <f t="shared" si="9"/>
        <v>528600</v>
      </c>
    </row>
    <row r="31" ht="14.25" customHeight="1">
      <c r="A31" s="108">
        <v>3.0</v>
      </c>
      <c r="B31" s="17"/>
      <c r="C31" s="32"/>
      <c r="D31" s="109" t="s">
        <v>67</v>
      </c>
      <c r="E31" s="110">
        <f t="shared" ref="E31:I31" si="10">SUM(E32:E34)</f>
        <v>479269.0265</v>
      </c>
      <c r="F31" s="110">
        <f t="shared" si="10"/>
        <v>455902.8469</v>
      </c>
      <c r="G31" s="110">
        <f t="shared" si="10"/>
        <v>505000</v>
      </c>
      <c r="H31" s="110">
        <f t="shared" si="10"/>
        <v>520200</v>
      </c>
      <c r="I31" s="110">
        <f t="shared" si="10"/>
        <v>528600</v>
      </c>
    </row>
    <row r="32" ht="14.25" customHeight="1">
      <c r="A32" s="111">
        <v>31.0</v>
      </c>
      <c r="B32" s="17"/>
      <c r="C32" s="32"/>
      <c r="D32" s="112" t="s">
        <v>68</v>
      </c>
      <c r="E32" s="47">
        <f>3335355.35/7.5345</f>
        <v>442677.7291</v>
      </c>
      <c r="F32" s="48">
        <f>3145000/7.5345</f>
        <v>417413.2325</v>
      </c>
      <c r="G32" s="48">
        <v>454200.0</v>
      </c>
      <c r="H32" s="48">
        <v>465900.0</v>
      </c>
      <c r="I32" s="48">
        <v>470000.0</v>
      </c>
    </row>
    <row r="33" ht="14.25" customHeight="1">
      <c r="A33" s="111">
        <v>32.0</v>
      </c>
      <c r="B33" s="17"/>
      <c r="C33" s="32"/>
      <c r="D33" s="112" t="s">
        <v>70</v>
      </c>
      <c r="E33" s="47">
        <f>263991.3/7.5345</f>
        <v>35037.66673</v>
      </c>
      <c r="F33" s="48">
        <f>289000/7.5345</f>
        <v>38356.89163</v>
      </c>
      <c r="G33" s="48">
        <v>48800.0</v>
      </c>
      <c r="H33" s="48">
        <v>52200.0</v>
      </c>
      <c r="I33" s="48">
        <v>56400.0</v>
      </c>
    </row>
    <row r="34" ht="14.25" customHeight="1">
      <c r="A34" s="113">
        <v>34.0</v>
      </c>
      <c r="B34" s="114"/>
      <c r="C34" s="115"/>
      <c r="D34" s="115" t="s">
        <v>71</v>
      </c>
      <c r="E34" s="47">
        <f>11705.83/7.5345</f>
        <v>1553.630632</v>
      </c>
      <c r="F34" s="48">
        <f>1000/7.5345</f>
        <v>132.7228084</v>
      </c>
      <c r="G34" s="48">
        <v>2000.0</v>
      </c>
      <c r="H34" s="48">
        <v>2100.0</v>
      </c>
      <c r="I34" s="48">
        <v>2200.0</v>
      </c>
    </row>
    <row r="35" ht="14.25" customHeight="1">
      <c r="A35" s="113"/>
      <c r="B35" s="114"/>
      <c r="C35" s="115"/>
      <c r="D35" s="115"/>
      <c r="E35" s="47"/>
      <c r="F35" s="48"/>
      <c r="G35" s="48"/>
      <c r="H35" s="48"/>
      <c r="I35" s="48"/>
    </row>
    <row r="36" ht="14.25" customHeight="1">
      <c r="A36" s="108">
        <v>4.0</v>
      </c>
      <c r="B36" s="17"/>
      <c r="C36" s="32"/>
      <c r="D36" s="109" t="s">
        <v>73</v>
      </c>
      <c r="E36" s="119">
        <f t="shared" ref="E36:I36" si="11">SUM(E37)</f>
        <v>0</v>
      </c>
      <c r="F36" s="119">
        <f t="shared" si="11"/>
        <v>0</v>
      </c>
      <c r="G36" s="119">
        <f t="shared" si="11"/>
        <v>0</v>
      </c>
      <c r="H36" s="119">
        <f t="shared" si="11"/>
        <v>0</v>
      </c>
      <c r="I36" s="119">
        <f t="shared" si="11"/>
        <v>0</v>
      </c>
    </row>
    <row r="37" ht="14.25" customHeight="1">
      <c r="A37" s="113">
        <v>42.0</v>
      </c>
      <c r="B37" s="114"/>
      <c r="C37" s="115"/>
      <c r="D37" s="115" t="s">
        <v>97</v>
      </c>
      <c r="E37" s="82"/>
      <c r="F37" s="82"/>
      <c r="G37" s="80"/>
      <c r="H37" s="80"/>
      <c r="I37" s="80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ht="14.25" customHeight="1">
      <c r="A38" s="103" t="s">
        <v>101</v>
      </c>
      <c r="B38" s="17"/>
      <c r="C38" s="32"/>
      <c r="D38" s="104" t="s">
        <v>57</v>
      </c>
      <c r="E38" s="120">
        <f>SUM(E39,E43)</f>
        <v>0</v>
      </c>
      <c r="F38" s="120"/>
      <c r="G38" s="120"/>
      <c r="H38" s="120"/>
      <c r="I38" s="120"/>
    </row>
    <row r="39" ht="14.25" customHeight="1">
      <c r="A39" s="108">
        <v>3.0</v>
      </c>
      <c r="B39" s="17"/>
      <c r="C39" s="32"/>
      <c r="D39" s="109" t="s">
        <v>67</v>
      </c>
      <c r="E39" s="121">
        <f>SUM(E40:E42)</f>
        <v>0</v>
      </c>
      <c r="F39" s="121"/>
      <c r="G39" s="121"/>
      <c r="H39" s="121"/>
      <c r="I39" s="121"/>
    </row>
    <row r="40" ht="14.25" customHeight="1">
      <c r="A40" s="111">
        <v>31.0</v>
      </c>
      <c r="B40" s="17"/>
      <c r="C40" s="32"/>
      <c r="D40" s="112" t="s">
        <v>68</v>
      </c>
      <c r="E40" s="80"/>
      <c r="F40" s="80"/>
      <c r="G40" s="80"/>
      <c r="H40" s="80"/>
      <c r="I40" s="80"/>
    </row>
    <row r="41" ht="14.25" customHeight="1">
      <c r="A41" s="111">
        <v>32.0</v>
      </c>
      <c r="B41" s="17"/>
      <c r="C41" s="32"/>
      <c r="D41" s="112" t="s">
        <v>70</v>
      </c>
      <c r="E41" s="80"/>
      <c r="F41" s="80"/>
      <c r="G41" s="48"/>
      <c r="H41" s="48"/>
      <c r="I41" s="48"/>
    </row>
    <row r="42" ht="14.25" customHeight="1">
      <c r="A42" s="113">
        <v>34.0</v>
      </c>
      <c r="B42" s="114"/>
      <c r="C42" s="115"/>
      <c r="D42" s="115" t="s">
        <v>71</v>
      </c>
      <c r="E42" s="80"/>
      <c r="F42" s="80"/>
      <c r="G42" s="80"/>
      <c r="H42" s="80"/>
      <c r="I42" s="80"/>
    </row>
    <row r="43" ht="14.25" customHeight="1">
      <c r="A43" s="108">
        <v>4.0</v>
      </c>
      <c r="B43" s="17"/>
      <c r="C43" s="32"/>
      <c r="D43" s="109" t="s">
        <v>73</v>
      </c>
      <c r="E43" s="121">
        <f t="shared" ref="E43:F43" si="12">SUM(E44)</f>
        <v>0</v>
      </c>
      <c r="F43" s="121">
        <f t="shared" si="12"/>
        <v>0</v>
      </c>
      <c r="G43" s="121"/>
      <c r="H43" s="121"/>
      <c r="I43" s="121"/>
    </row>
    <row r="44" ht="14.25" customHeight="1">
      <c r="A44" s="113">
        <v>42.0</v>
      </c>
      <c r="B44" s="114"/>
      <c r="C44" s="115"/>
      <c r="D44" s="115" t="s">
        <v>97</v>
      </c>
      <c r="E44" s="80"/>
      <c r="F44" s="80"/>
      <c r="G44" s="80"/>
      <c r="H44" s="80"/>
      <c r="I44" s="80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ht="14.25" customHeight="1">
      <c r="A45" s="103" t="s">
        <v>102</v>
      </c>
      <c r="B45" s="17"/>
      <c r="C45" s="32"/>
      <c r="D45" s="104" t="s">
        <v>103</v>
      </c>
      <c r="E45" s="122">
        <f t="shared" ref="E45:I45" si="13">SUM(E46)</f>
        <v>8631.053155</v>
      </c>
      <c r="F45" s="122">
        <f t="shared" si="13"/>
        <v>9290.596589</v>
      </c>
      <c r="G45" s="122">
        <f t="shared" si="13"/>
        <v>10600</v>
      </c>
      <c r="H45" s="122">
        <f t="shared" si="13"/>
        <v>11200</v>
      </c>
      <c r="I45" s="122">
        <f t="shared" si="13"/>
        <v>11600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ht="14.25" customHeight="1">
      <c r="A46" s="105" t="s">
        <v>100</v>
      </c>
      <c r="B46" s="17"/>
      <c r="C46" s="32"/>
      <c r="D46" s="106" t="s">
        <v>69</v>
      </c>
      <c r="E46" s="122">
        <f t="shared" ref="E46:I46" si="14">SUM(E47,E51)</f>
        <v>8631.053155</v>
      </c>
      <c r="F46" s="122">
        <f t="shared" si="14"/>
        <v>9290.596589</v>
      </c>
      <c r="G46" s="122">
        <f t="shared" si="14"/>
        <v>10600</v>
      </c>
      <c r="H46" s="122">
        <f t="shared" si="14"/>
        <v>11200</v>
      </c>
      <c r="I46" s="122">
        <f t="shared" si="14"/>
        <v>11600</v>
      </c>
    </row>
    <row r="47" ht="14.25" customHeight="1">
      <c r="A47" s="108">
        <v>3.0</v>
      </c>
      <c r="B47" s="17"/>
      <c r="C47" s="32"/>
      <c r="D47" s="109" t="s">
        <v>67</v>
      </c>
      <c r="E47" s="123">
        <f t="shared" ref="E47:I47" si="15">SUM(E48:E50)</f>
        <v>3717.999867</v>
      </c>
      <c r="F47" s="123">
        <f t="shared" si="15"/>
        <v>3981.684252</v>
      </c>
      <c r="G47" s="123">
        <f t="shared" si="15"/>
        <v>4800</v>
      </c>
      <c r="H47" s="123">
        <f t="shared" si="15"/>
        <v>5200</v>
      </c>
      <c r="I47" s="123">
        <f t="shared" si="15"/>
        <v>5400</v>
      </c>
    </row>
    <row r="48" ht="14.25" customHeight="1">
      <c r="A48" s="111">
        <v>32.0</v>
      </c>
      <c r="B48" s="17"/>
      <c r="C48" s="32"/>
      <c r="D48" s="112" t="s">
        <v>70</v>
      </c>
      <c r="E48" s="80"/>
      <c r="F48" s="80"/>
      <c r="G48" s="80"/>
      <c r="H48" s="80"/>
      <c r="I48" s="80"/>
    </row>
    <row r="49" ht="14.25" customHeight="1">
      <c r="A49" s="113">
        <v>34.0</v>
      </c>
      <c r="B49" s="114"/>
      <c r="C49" s="115"/>
      <c r="D49" s="115" t="s">
        <v>71</v>
      </c>
      <c r="E49" s="80"/>
      <c r="F49" s="80"/>
      <c r="G49" s="80"/>
      <c r="H49" s="80"/>
      <c r="I49" s="80"/>
    </row>
    <row r="50" ht="14.25" customHeight="1">
      <c r="A50" s="113">
        <v>37.0</v>
      </c>
      <c r="B50" s="114"/>
      <c r="C50" s="115"/>
      <c r="D50" s="115" t="s">
        <v>72</v>
      </c>
      <c r="E50" s="47">
        <f>(28013.27/7.5345)</f>
        <v>3717.999867</v>
      </c>
      <c r="F50" s="48">
        <f>30000/7.5345</f>
        <v>3981.684252</v>
      </c>
      <c r="G50" s="48">
        <v>4800.0</v>
      </c>
      <c r="H50" s="48">
        <v>5200.0</v>
      </c>
      <c r="I50" s="48">
        <v>5400.0</v>
      </c>
    </row>
    <row r="51" ht="14.25" customHeight="1">
      <c r="A51" s="108">
        <v>4.0</v>
      </c>
      <c r="B51" s="17"/>
      <c r="C51" s="32"/>
      <c r="D51" s="109" t="s">
        <v>73</v>
      </c>
      <c r="E51" s="119">
        <f t="shared" ref="E51:I51" si="16">SUM(E52)</f>
        <v>4913.053288</v>
      </c>
      <c r="F51" s="119">
        <f t="shared" si="16"/>
        <v>5308.912337</v>
      </c>
      <c r="G51" s="119">
        <f t="shared" si="16"/>
        <v>5800</v>
      </c>
      <c r="H51" s="119">
        <f t="shared" si="16"/>
        <v>6000</v>
      </c>
      <c r="I51" s="119">
        <f t="shared" si="16"/>
        <v>6200</v>
      </c>
    </row>
    <row r="52" ht="14.25" customHeight="1">
      <c r="A52" s="113">
        <v>42.0</v>
      </c>
      <c r="B52" s="114"/>
      <c r="C52" s="115"/>
      <c r="D52" s="115" t="s">
        <v>97</v>
      </c>
      <c r="E52" s="82">
        <f>37017.4/7.5345</f>
        <v>4913.053288</v>
      </c>
      <c r="F52" s="82">
        <f>40000/7.5345</f>
        <v>5308.912337</v>
      </c>
      <c r="G52" s="80">
        <v>5800.0</v>
      </c>
      <c r="H52" s="80">
        <v>6000.0</v>
      </c>
      <c r="I52" s="80">
        <v>6200.0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ht="14.25" customHeight="1">
      <c r="A53" s="103" t="s">
        <v>104</v>
      </c>
      <c r="B53" s="17"/>
      <c r="C53" s="32"/>
      <c r="D53" s="104" t="s">
        <v>105</v>
      </c>
      <c r="E53" s="124">
        <f t="shared" ref="E53:I53" si="17">SUM(E54,E57)</f>
        <v>3109.117983</v>
      </c>
      <c r="F53" s="124">
        <f t="shared" si="17"/>
        <v>3981.684252</v>
      </c>
      <c r="G53" s="124">
        <f t="shared" si="17"/>
        <v>5000</v>
      </c>
      <c r="H53" s="124">
        <f t="shared" si="17"/>
        <v>5200</v>
      </c>
      <c r="I53" s="124">
        <f t="shared" si="17"/>
        <v>5400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ht="14.25" customHeight="1">
      <c r="A54" s="105" t="s">
        <v>99</v>
      </c>
      <c r="B54" s="17"/>
      <c r="C54" s="32"/>
      <c r="D54" s="106" t="s">
        <v>59</v>
      </c>
      <c r="E54" s="120">
        <f>SUM(E55)</f>
        <v>0</v>
      </c>
      <c r="F54" s="120"/>
      <c r="G54" s="120"/>
      <c r="H54" s="120"/>
      <c r="I54" s="120"/>
    </row>
    <row r="55" ht="14.25" customHeight="1">
      <c r="A55" s="108">
        <v>3.0</v>
      </c>
      <c r="B55" s="17"/>
      <c r="C55" s="32"/>
      <c r="D55" s="109" t="s">
        <v>67</v>
      </c>
      <c r="E55" s="121"/>
      <c r="F55" s="121"/>
      <c r="G55" s="121"/>
      <c r="H55" s="121"/>
      <c r="I55" s="121"/>
    </row>
    <row r="56" ht="14.25" customHeight="1">
      <c r="A56" s="111">
        <v>32.0</v>
      </c>
      <c r="B56" s="17"/>
      <c r="C56" s="32"/>
      <c r="D56" s="112" t="s">
        <v>70</v>
      </c>
      <c r="E56" s="47"/>
      <c r="F56" s="48"/>
      <c r="G56" s="80"/>
      <c r="H56" s="80"/>
      <c r="I56" s="80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ht="14.25" customHeight="1">
      <c r="A57" s="103" t="s">
        <v>99</v>
      </c>
      <c r="B57" s="17"/>
      <c r="C57" s="32"/>
      <c r="D57" s="118" t="s">
        <v>54</v>
      </c>
      <c r="E57" s="124">
        <f t="shared" ref="E57:I57" si="18">SUM(E58,E60)</f>
        <v>3109.117983</v>
      </c>
      <c r="F57" s="124">
        <f t="shared" si="18"/>
        <v>3981.684252</v>
      </c>
      <c r="G57" s="124">
        <f t="shared" si="18"/>
        <v>5000</v>
      </c>
      <c r="H57" s="124">
        <f t="shared" si="18"/>
        <v>5200</v>
      </c>
      <c r="I57" s="124">
        <f t="shared" si="18"/>
        <v>5400</v>
      </c>
    </row>
    <row r="58" ht="14.25" customHeight="1">
      <c r="A58" s="108">
        <v>3.0</v>
      </c>
      <c r="B58" s="17"/>
      <c r="C58" s="32"/>
      <c r="D58" s="109" t="s">
        <v>67</v>
      </c>
      <c r="E58" s="119">
        <f t="shared" ref="E58:I58" si="19">SUM(E59)</f>
        <v>2697.81</v>
      </c>
      <c r="F58" s="119">
        <f t="shared" si="19"/>
        <v>3981.684252</v>
      </c>
      <c r="G58" s="119">
        <f t="shared" si="19"/>
        <v>5000</v>
      </c>
      <c r="H58" s="119">
        <f t="shared" si="19"/>
        <v>5200</v>
      </c>
      <c r="I58" s="119">
        <f t="shared" si="19"/>
        <v>5400</v>
      </c>
    </row>
    <row r="59" ht="14.25" customHeight="1">
      <c r="A59" s="111">
        <v>32.0</v>
      </c>
      <c r="B59" s="17"/>
      <c r="C59" s="32"/>
      <c r="D59" s="112" t="s">
        <v>70</v>
      </c>
      <c r="E59" s="47">
        <v>2697.81</v>
      </c>
      <c r="F59" s="48">
        <f>30000/7.5345</f>
        <v>3981.684252</v>
      </c>
      <c r="G59" s="48">
        <v>5000.0</v>
      </c>
      <c r="H59" s="48">
        <v>5200.0</v>
      </c>
      <c r="I59" s="48">
        <v>5400.0</v>
      </c>
    </row>
    <row r="60" ht="14.25" customHeight="1">
      <c r="A60" s="108">
        <v>4.0</v>
      </c>
      <c r="B60" s="17"/>
      <c r="C60" s="32"/>
      <c r="D60" s="109" t="s">
        <v>73</v>
      </c>
      <c r="E60" s="125">
        <f t="shared" ref="E60:F60" si="20">SUM(E61)</f>
        <v>411.3079833</v>
      </c>
      <c r="F60" s="125">
        <f t="shared" si="20"/>
        <v>0</v>
      </c>
      <c r="G60" s="121"/>
      <c r="H60" s="121"/>
      <c r="I60" s="121"/>
    </row>
    <row r="61" ht="14.25" customHeight="1">
      <c r="A61" s="113">
        <v>42.0</v>
      </c>
      <c r="B61" s="114"/>
      <c r="C61" s="115"/>
      <c r="D61" s="115" t="s">
        <v>97</v>
      </c>
      <c r="E61" s="82">
        <f>3099/7.5345</f>
        <v>411.3079833</v>
      </c>
      <c r="F61" s="80"/>
      <c r="G61" s="80"/>
      <c r="H61" s="80"/>
      <c r="I61" s="80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ht="14.25" customHeight="1">
      <c r="A62" s="103" t="s">
        <v>106</v>
      </c>
      <c r="B62" s="17"/>
      <c r="C62" s="32"/>
      <c r="D62" s="104" t="s">
        <v>107</v>
      </c>
      <c r="E62" s="124">
        <f t="shared" ref="E62:I62" si="21">SUM(E63)</f>
        <v>0</v>
      </c>
      <c r="F62" s="124">
        <f t="shared" si="21"/>
        <v>7963.368505</v>
      </c>
      <c r="G62" s="124">
        <f t="shared" si="21"/>
        <v>0</v>
      </c>
      <c r="H62" s="124">
        <f t="shared" si="21"/>
        <v>0</v>
      </c>
      <c r="I62" s="124">
        <f t="shared" si="21"/>
        <v>0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ht="14.25" customHeight="1">
      <c r="A63" s="103" t="s">
        <v>108</v>
      </c>
      <c r="B63" s="17"/>
      <c r="C63" s="32"/>
      <c r="D63" s="104" t="s">
        <v>51</v>
      </c>
      <c r="E63" s="124">
        <f t="shared" ref="E63:I63" si="22">SUM(E64,E68)</f>
        <v>0</v>
      </c>
      <c r="F63" s="124">
        <f t="shared" si="22"/>
        <v>7963.368505</v>
      </c>
      <c r="G63" s="124">
        <f t="shared" si="22"/>
        <v>0</v>
      </c>
      <c r="H63" s="124">
        <f t="shared" si="22"/>
        <v>0</v>
      </c>
      <c r="I63" s="124">
        <f t="shared" si="22"/>
        <v>0</v>
      </c>
    </row>
    <row r="64" ht="14.25" customHeight="1">
      <c r="A64" s="108">
        <v>3.0</v>
      </c>
      <c r="B64" s="17"/>
      <c r="C64" s="32"/>
      <c r="D64" s="109" t="s">
        <v>67</v>
      </c>
      <c r="E64" s="121">
        <f>SUM(E65:E67)</f>
        <v>0</v>
      </c>
      <c r="F64" s="126">
        <f>60000/7.5345</f>
        <v>7963.368505</v>
      </c>
      <c r="G64" s="126"/>
      <c r="H64" s="126"/>
      <c r="I64" s="126"/>
    </row>
    <row r="65" ht="14.25" customHeight="1">
      <c r="A65" s="111">
        <v>31.0</v>
      </c>
      <c r="B65" s="17"/>
      <c r="C65" s="32"/>
      <c r="D65" s="112" t="s">
        <v>68</v>
      </c>
      <c r="E65" s="80"/>
      <c r="F65" s="80"/>
      <c r="G65" s="80"/>
      <c r="H65" s="80"/>
      <c r="I65" s="80"/>
    </row>
    <row r="66" ht="14.25" customHeight="1">
      <c r="A66" s="111">
        <v>32.0</v>
      </c>
      <c r="B66" s="17"/>
      <c r="C66" s="32"/>
      <c r="D66" s="112" t="s">
        <v>70</v>
      </c>
      <c r="E66" s="80"/>
      <c r="F66" s="82">
        <f>60000/7.5345</f>
        <v>7963.368505</v>
      </c>
      <c r="G66" s="80"/>
      <c r="H66" s="80"/>
      <c r="I66" s="80"/>
    </row>
    <row r="67" ht="14.25" customHeight="1">
      <c r="A67" s="113">
        <v>34.0</v>
      </c>
      <c r="B67" s="114"/>
      <c r="C67" s="115"/>
      <c r="D67" s="115" t="s">
        <v>71</v>
      </c>
      <c r="E67" s="80"/>
      <c r="F67" s="80"/>
      <c r="G67" s="80"/>
      <c r="H67" s="80"/>
      <c r="I67" s="80"/>
    </row>
    <row r="68" ht="14.25" customHeight="1">
      <c r="A68" s="108">
        <v>4.0</v>
      </c>
      <c r="B68" s="17"/>
      <c r="C68" s="32"/>
      <c r="D68" s="109" t="s">
        <v>73</v>
      </c>
      <c r="E68" s="121">
        <f t="shared" ref="E68:F68" si="23">SUM(E69)</f>
        <v>0</v>
      </c>
      <c r="F68" s="121">
        <f t="shared" si="23"/>
        <v>0</v>
      </c>
      <c r="G68" s="121"/>
      <c r="H68" s="121"/>
      <c r="I68" s="121"/>
    </row>
    <row r="69" ht="14.25" customHeight="1">
      <c r="A69" s="113">
        <v>42.0</v>
      </c>
      <c r="B69" s="114"/>
      <c r="C69" s="115"/>
      <c r="D69" s="115" t="s">
        <v>97</v>
      </c>
      <c r="E69" s="80"/>
      <c r="F69" s="80"/>
      <c r="G69" s="80"/>
      <c r="H69" s="80"/>
      <c r="I69" s="80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9">
    <mergeCell ref="A2:I2"/>
    <mergeCell ref="A4:I4"/>
    <mergeCell ref="A6:C6"/>
    <mergeCell ref="A7:C7"/>
    <mergeCell ref="A8:C8"/>
    <mergeCell ref="A9:C9"/>
    <mergeCell ref="A10:C10"/>
    <mergeCell ref="A11:C11"/>
    <mergeCell ref="A12:C12"/>
    <mergeCell ref="A14:C14"/>
    <mergeCell ref="A16:C16"/>
    <mergeCell ref="A17:C17"/>
    <mergeCell ref="A18:C18"/>
    <mergeCell ref="A19:C19"/>
    <mergeCell ref="A21:C21"/>
    <mergeCell ref="A23:C23"/>
    <mergeCell ref="A24:C24"/>
    <mergeCell ref="A25:C25"/>
    <mergeCell ref="A26:C26"/>
    <mergeCell ref="A28:C28"/>
    <mergeCell ref="A30:C30"/>
    <mergeCell ref="A31:C31"/>
    <mergeCell ref="A32:C32"/>
    <mergeCell ref="A33:C33"/>
    <mergeCell ref="A36:C36"/>
    <mergeCell ref="A38:C38"/>
    <mergeCell ref="A39:C39"/>
    <mergeCell ref="A40:C40"/>
    <mergeCell ref="A41:C41"/>
    <mergeCell ref="A43:C43"/>
    <mergeCell ref="A45:C45"/>
    <mergeCell ref="A46:C46"/>
    <mergeCell ref="A47:C47"/>
    <mergeCell ref="A48:C48"/>
    <mergeCell ref="A51:C51"/>
    <mergeCell ref="A60:C60"/>
    <mergeCell ref="A62:C62"/>
    <mergeCell ref="A63:C63"/>
    <mergeCell ref="A64:C64"/>
    <mergeCell ref="A65:C65"/>
    <mergeCell ref="A66:C66"/>
    <mergeCell ref="A68:C68"/>
    <mergeCell ref="A53:C53"/>
    <mergeCell ref="A54:C54"/>
    <mergeCell ref="A55:C55"/>
    <mergeCell ref="A56:C56"/>
    <mergeCell ref="A57:C57"/>
    <mergeCell ref="A58:C58"/>
    <mergeCell ref="A59:C59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2022-08-12T12:51:27Z</dcterms:created>
  <dc:creator>Marija Lacković</dc:creator>
</cp:coreProperties>
</file>