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C:\Users\Č\Downloads\"/>
    </mc:Choice>
  </mc:AlternateContent>
  <xr:revisionPtr revIDLastSave="0" documentId="8_{5A6AACFB-E708-48B9-A37F-96FCE0393A36}" xr6:coauthVersionLast="47" xr6:coauthVersionMax="47" xr10:uidLastSave="{00000000-0000-0000-0000-000000000000}"/>
  <bookViews>
    <workbookView xWindow="-120" yWindow="-120" windowWidth="29040" windowHeight="15720" firstSheet="2" activeTab="6" xr2:uid="{00000000-000D-0000-FFFF-FFFF00000000}"/>
  </bookViews>
  <sheets>
    <sheet name="SAŽETAK" sheetId="1" r:id="rId1"/>
    <sheet name=" Račun prihoda i rashoda" sheetId="3" r:id="rId2"/>
    <sheet name="Rashodi i prihodi prema izvoru" sheetId="8" r:id="rId3"/>
    <sheet name="Rashodi prema funkcijskoj k " sheetId="11" r:id="rId4"/>
    <sheet name="Račun financiranja " sheetId="9" r:id="rId5"/>
    <sheet name="Račun fin prema izvorima f" sheetId="10" r:id="rId6"/>
    <sheet name="Programska klasifikacija" sheetId="7" r:id="rId7"/>
  </sheets>
  <externalReferences>
    <externalReference r:id="rId8"/>
  </externalReferences>
  <definedNames>
    <definedName name="_xlnm._FilterDatabase" localSheetId="1" hidden="1">' Račun prihoda i rashoda'!$B$11:$E$26</definedName>
  </definedNames>
  <calcPr calcId="191029" fullPrecision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9" i="7" l="1"/>
  <c r="H55" i="7"/>
  <c r="H21" i="7"/>
  <c r="E8" i="11"/>
  <c r="D8" i="11"/>
  <c r="G11" i="7"/>
  <c r="G12" i="7"/>
  <c r="G13" i="7"/>
  <c r="G14" i="7"/>
  <c r="F14" i="7"/>
  <c r="F13" i="7"/>
  <c r="F12" i="7"/>
  <c r="F11" i="7"/>
  <c r="G10" i="7"/>
  <c r="F10" i="7"/>
  <c r="E10" i="8"/>
  <c r="D10" i="8"/>
  <c r="E15" i="8"/>
  <c r="D15" i="8"/>
  <c r="E8" i="8"/>
  <c r="D8" i="8"/>
  <c r="K57" i="3"/>
  <c r="H71" i="7"/>
  <c r="I71" i="7" s="1"/>
  <c r="H108" i="7"/>
  <c r="I108" i="7" s="1"/>
  <c r="H53" i="7"/>
  <c r="H10" i="7"/>
  <c r="I16" i="7"/>
  <c r="I17" i="7"/>
  <c r="I18" i="7"/>
  <c r="I19" i="7"/>
  <c r="I20" i="7"/>
  <c r="I22" i="7"/>
  <c r="I23" i="7"/>
  <c r="I24" i="7"/>
  <c r="I25" i="7"/>
  <c r="I43" i="7"/>
  <c r="I46" i="7"/>
  <c r="I47" i="7"/>
  <c r="I52" i="7"/>
  <c r="I58" i="7"/>
  <c r="I59" i="7"/>
  <c r="I61" i="7"/>
  <c r="I62" i="7"/>
  <c r="I63" i="7"/>
  <c r="I64" i="7"/>
  <c r="I65" i="7"/>
  <c r="I66" i="7"/>
  <c r="I67" i="7"/>
  <c r="I68" i="7"/>
  <c r="I69" i="7"/>
  <c r="I72" i="7"/>
  <c r="I73" i="7"/>
  <c r="I80" i="7"/>
  <c r="I94" i="7"/>
  <c r="I95" i="7"/>
  <c r="I97" i="7"/>
  <c r="I98" i="7"/>
  <c r="I99" i="7"/>
  <c r="I100" i="7"/>
  <c r="I103" i="7"/>
  <c r="I104" i="7"/>
  <c r="I105" i="7"/>
  <c r="I106" i="7"/>
  <c r="I109" i="7"/>
  <c r="I110" i="7"/>
  <c r="I111" i="7"/>
  <c r="I112" i="7"/>
  <c r="I114" i="7"/>
  <c r="I115" i="7"/>
  <c r="I117" i="7"/>
  <c r="I119" i="7"/>
  <c r="I120" i="7"/>
  <c r="I121" i="7"/>
  <c r="I123" i="7"/>
  <c r="I124" i="7"/>
  <c r="I125" i="7"/>
  <c r="I126" i="7"/>
  <c r="I127" i="7"/>
  <c r="I128" i="7"/>
  <c r="I129" i="7"/>
  <c r="I130" i="7"/>
  <c r="H11" i="7"/>
  <c r="H12" i="7"/>
  <c r="H13" i="7"/>
  <c r="H14" i="7"/>
  <c r="H70" i="7" s="1"/>
  <c r="H15" i="7"/>
  <c r="I15" i="7" s="1"/>
  <c r="F8" i="11"/>
  <c r="C8" i="11"/>
  <c r="C29" i="8"/>
  <c r="C27" i="8"/>
  <c r="C24" i="8"/>
  <c r="C22" i="8"/>
  <c r="C20" i="8"/>
  <c r="C17" i="8"/>
  <c r="C15" i="8"/>
  <c r="C12" i="8"/>
  <c r="C10" i="8"/>
  <c r="C8" i="8"/>
  <c r="F27" i="8"/>
  <c r="F20" i="8"/>
  <c r="F10" i="8"/>
  <c r="F22" i="8"/>
  <c r="F9" i="7" l="1"/>
  <c r="H96" i="7"/>
  <c r="I53" i="7"/>
  <c r="H51" i="7"/>
  <c r="H9" i="7"/>
  <c r="G9" i="7"/>
  <c r="G20" i="3"/>
  <c r="G22" i="3"/>
  <c r="H23" i="3"/>
  <c r="H22" i="3" s="1"/>
  <c r="I23" i="3"/>
  <c r="I22" i="3" s="1"/>
  <c r="J23" i="3"/>
  <c r="J22" i="3" s="1"/>
  <c r="J26" i="3"/>
  <c r="I26" i="3"/>
  <c r="H26" i="3"/>
  <c r="J21" i="3"/>
  <c r="I21" i="3"/>
  <c r="I20" i="3" s="1"/>
  <c r="I19" i="3" s="1"/>
  <c r="H21" i="3"/>
  <c r="H20" i="3" s="1"/>
  <c r="J18" i="3"/>
  <c r="I18" i="3"/>
  <c r="H18" i="3"/>
  <c r="J15" i="3"/>
  <c r="I15" i="3"/>
  <c r="H15" i="3"/>
  <c r="J14" i="3"/>
  <c r="I14" i="3"/>
  <c r="H14" i="3"/>
  <c r="H81" i="3"/>
  <c r="I81" i="3"/>
  <c r="J81" i="3"/>
  <c r="G81" i="3"/>
  <c r="I51" i="7" l="1"/>
  <c r="H50" i="7"/>
  <c r="H19" i="3"/>
  <c r="J77" i="3"/>
  <c r="I50" i="7" l="1"/>
  <c r="I77" i="3"/>
  <c r="H77" i="3"/>
  <c r="J78" i="3"/>
  <c r="J70" i="3"/>
  <c r="J66" i="3"/>
  <c r="J56" i="3"/>
  <c r="J48" i="3"/>
  <c r="J37" i="3"/>
  <c r="J73" i="3"/>
  <c r="J63" i="3"/>
  <c r="J42" i="3"/>
  <c r="J69" i="3"/>
  <c r="J65" i="3"/>
  <c r="J62" i="3"/>
  <c r="J59" i="3"/>
  <c r="J52" i="3"/>
  <c r="J47" i="3"/>
  <c r="J41" i="3"/>
  <c r="J36" i="3"/>
  <c r="J74" i="3"/>
  <c r="J68" i="3"/>
  <c r="J61" i="3"/>
  <c r="J51" i="3"/>
  <c r="J46" i="3"/>
  <c r="J53" i="3"/>
  <c r="J67" i="3"/>
  <c r="J60" i="3"/>
  <c r="J57" i="3"/>
  <c r="J54" i="3"/>
  <c r="J50" i="3"/>
  <c r="J45" i="3"/>
  <c r="J35" i="3"/>
  <c r="J58" i="3"/>
  <c r="J39" i="3"/>
  <c r="I37" i="3" l="1"/>
  <c r="H37" i="3"/>
  <c r="I68" i="3"/>
  <c r="H68" i="3"/>
  <c r="I53" i="3"/>
  <c r="H53" i="3"/>
  <c r="I74" i="3"/>
  <c r="H74" i="3"/>
  <c r="I46" i="3"/>
  <c r="H46" i="3"/>
  <c r="I52" i="3"/>
  <c r="H52" i="3"/>
  <c r="I45" i="3"/>
  <c r="H45" i="3"/>
  <c r="I58" i="3"/>
  <c r="H58" i="3"/>
  <c r="H61" i="3"/>
  <c r="I61" i="3"/>
  <c r="I36" i="3"/>
  <c r="H36" i="3"/>
  <c r="I51" i="3"/>
  <c r="H51" i="3"/>
  <c r="I56" i="3"/>
  <c r="H56" i="3"/>
  <c r="I73" i="3"/>
  <c r="H73" i="3"/>
  <c r="I66" i="3"/>
  <c r="H66" i="3"/>
  <c r="I69" i="3"/>
  <c r="H69" i="3"/>
  <c r="I48" i="3"/>
  <c r="H48" i="3"/>
  <c r="H42" i="3"/>
  <c r="I42" i="3"/>
  <c r="I59" i="3"/>
  <c r="H59" i="3"/>
  <c r="I35" i="3"/>
  <c r="H35" i="3"/>
  <c r="I57" i="3"/>
  <c r="H57" i="3"/>
  <c r="I47" i="3"/>
  <c r="H47" i="3"/>
  <c r="I54" i="3"/>
  <c r="H54" i="3"/>
  <c r="H41" i="3"/>
  <c r="I41" i="3"/>
  <c r="I78" i="3"/>
  <c r="H78" i="3"/>
  <c r="H60" i="3"/>
  <c r="I60" i="3"/>
  <c r="I67" i="3"/>
  <c r="H67" i="3"/>
  <c r="I65" i="3"/>
  <c r="H65" i="3"/>
  <c r="H63" i="3"/>
  <c r="I63" i="3"/>
  <c r="H39" i="3"/>
  <c r="I39" i="3"/>
  <c r="I50" i="3"/>
  <c r="H50" i="3"/>
  <c r="H62" i="3"/>
  <c r="I62" i="3"/>
  <c r="I70" i="3"/>
  <c r="H70" i="3"/>
  <c r="I13" i="7" l="1"/>
  <c r="I14" i="7"/>
  <c r="I12" i="7"/>
  <c r="I11" i="7"/>
  <c r="I10" i="7"/>
  <c r="I9" i="7" l="1"/>
  <c r="C7" i="11"/>
  <c r="F7" i="11"/>
  <c r="G9" i="11"/>
  <c r="H9" i="11"/>
  <c r="H8" i="11" l="1"/>
  <c r="H7" i="11"/>
  <c r="G8" i="11"/>
  <c r="G7" i="11"/>
  <c r="C25" i="8"/>
  <c r="G24" i="8"/>
  <c r="G22" i="8"/>
  <c r="G20" i="8"/>
  <c r="C13" i="8"/>
  <c r="C11" i="8"/>
  <c r="C9" i="8"/>
  <c r="C7" i="8"/>
  <c r="H24" i="8"/>
  <c r="E20" i="8"/>
  <c r="H20" i="8" s="1"/>
  <c r="H27" i="8"/>
  <c r="E22" i="8"/>
  <c r="D16" i="8"/>
  <c r="E16" i="8"/>
  <c r="F16" i="8"/>
  <c r="H16" i="8" s="1"/>
  <c r="D13" i="8"/>
  <c r="E13" i="8"/>
  <c r="D11" i="8"/>
  <c r="E11" i="8"/>
  <c r="D9" i="8"/>
  <c r="E9" i="8"/>
  <c r="F9" i="8"/>
  <c r="D7" i="8"/>
  <c r="E7" i="8"/>
  <c r="F7" i="8"/>
  <c r="C16" i="8"/>
  <c r="D28" i="8"/>
  <c r="E28" i="8"/>
  <c r="F28" i="8"/>
  <c r="H28" i="8" s="1"/>
  <c r="C28" i="8"/>
  <c r="D23" i="8"/>
  <c r="E23" i="8"/>
  <c r="D21" i="8"/>
  <c r="E21" i="8"/>
  <c r="F21" i="8"/>
  <c r="D19" i="8"/>
  <c r="E19" i="8"/>
  <c r="F19" i="8"/>
  <c r="D25" i="8"/>
  <c r="E25" i="8"/>
  <c r="H8" i="8"/>
  <c r="G10" i="8"/>
  <c r="H10" i="8"/>
  <c r="G14" i="8"/>
  <c r="H14" i="8"/>
  <c r="G17" i="8"/>
  <c r="H17" i="8"/>
  <c r="H22" i="8"/>
  <c r="G26" i="8"/>
  <c r="H26" i="8"/>
  <c r="G29" i="8"/>
  <c r="H29" i="8"/>
  <c r="E6" i="8" l="1"/>
  <c r="G27" i="8"/>
  <c r="C23" i="8"/>
  <c r="C21" i="8"/>
  <c r="G21" i="8" s="1"/>
  <c r="C19" i="8"/>
  <c r="C18" i="8" s="1"/>
  <c r="G15" i="8"/>
  <c r="G12" i="8"/>
  <c r="G9" i="8"/>
  <c r="G8" i="8"/>
  <c r="F25" i="8"/>
  <c r="G25" i="8" s="1"/>
  <c r="F23" i="8"/>
  <c r="G23" i="8" s="1"/>
  <c r="H23" i="8"/>
  <c r="G19" i="8"/>
  <c r="H19" i="8"/>
  <c r="H15" i="8"/>
  <c r="F13" i="8"/>
  <c r="G13" i="8" s="1"/>
  <c r="F11" i="8"/>
  <c r="G11" i="8" s="1"/>
  <c r="H12" i="8"/>
  <c r="G16" i="8"/>
  <c r="H7" i="8"/>
  <c r="E18" i="8"/>
  <c r="D18" i="8"/>
  <c r="C6" i="8"/>
  <c r="G7" i="8"/>
  <c r="H21" i="8"/>
  <c r="D6" i="8"/>
  <c r="H9" i="8"/>
  <c r="G28" i="8"/>
  <c r="F18" i="8" l="1"/>
  <c r="G18" i="8" s="1"/>
  <c r="H11" i="8"/>
  <c r="H25" i="8"/>
  <c r="H13" i="8"/>
  <c r="F6" i="8"/>
  <c r="G6" i="8" s="1"/>
  <c r="H18" i="8" l="1"/>
  <c r="H6" i="8"/>
  <c r="L35" i="3"/>
  <c r="K36" i="3"/>
  <c r="L36" i="3"/>
  <c r="L37" i="3"/>
  <c r="K39" i="3"/>
  <c r="L39" i="3"/>
  <c r="L41" i="3"/>
  <c r="K42" i="3"/>
  <c r="L42" i="3"/>
  <c r="L45" i="3"/>
  <c r="L46" i="3"/>
  <c r="L47" i="3"/>
  <c r="K48" i="3"/>
  <c r="L48" i="3"/>
  <c r="L50" i="3"/>
  <c r="K51" i="3"/>
  <c r="L51" i="3"/>
  <c r="K52" i="3"/>
  <c r="L52" i="3"/>
  <c r="L53" i="3"/>
  <c r="L54" i="3"/>
  <c r="L56" i="3"/>
  <c r="L57" i="3"/>
  <c r="K58" i="3"/>
  <c r="L58" i="3"/>
  <c r="L59" i="3"/>
  <c r="K60" i="3"/>
  <c r="L60" i="3"/>
  <c r="L61" i="3"/>
  <c r="L62" i="3"/>
  <c r="K63" i="3"/>
  <c r="L63" i="3"/>
  <c r="L65" i="3"/>
  <c r="L66" i="3"/>
  <c r="L67" i="3"/>
  <c r="K68" i="3"/>
  <c r="L68" i="3"/>
  <c r="K69" i="3"/>
  <c r="L69" i="3"/>
  <c r="K70" i="3"/>
  <c r="L70" i="3"/>
  <c r="L73" i="3"/>
  <c r="L74" i="3"/>
  <c r="K77" i="3"/>
  <c r="L77" i="3"/>
  <c r="K82" i="3"/>
  <c r="L82" i="3"/>
  <c r="K85" i="3"/>
  <c r="L85" i="3"/>
  <c r="K74" i="3"/>
  <c r="K73" i="3"/>
  <c r="K67" i="3"/>
  <c r="K66" i="3"/>
  <c r="K65" i="3"/>
  <c r="K62" i="3"/>
  <c r="K61" i="3"/>
  <c r="K59" i="3"/>
  <c r="K56" i="3"/>
  <c r="K54" i="3"/>
  <c r="K53" i="3"/>
  <c r="K50" i="3"/>
  <c r="K47" i="3"/>
  <c r="K46" i="3"/>
  <c r="K45" i="3"/>
  <c r="K41" i="3"/>
  <c r="K37" i="3"/>
  <c r="K35" i="3"/>
  <c r="K78" i="3"/>
  <c r="J34" i="3"/>
  <c r="H34" i="3"/>
  <c r="I34" i="3"/>
  <c r="L78" i="3" l="1"/>
  <c r="L34" i="3"/>
  <c r="G34" i="3"/>
  <c r="K34" i="3" s="1"/>
  <c r="G84" i="3"/>
  <c r="I84" i="3"/>
  <c r="J84" i="3"/>
  <c r="G80" i="3"/>
  <c r="G79" i="3" s="1"/>
  <c r="G15" i="1" s="1"/>
  <c r="H84" i="3"/>
  <c r="G76" i="3"/>
  <c r="G75" i="3" s="1"/>
  <c r="I76" i="3"/>
  <c r="I75" i="3" s="1"/>
  <c r="J76" i="3"/>
  <c r="H76" i="3"/>
  <c r="H75" i="3" s="1"/>
  <c r="G72" i="3"/>
  <c r="G71" i="3" s="1"/>
  <c r="I72" i="3"/>
  <c r="I71" i="3" s="1"/>
  <c r="J72" i="3"/>
  <c r="H72" i="3"/>
  <c r="H71" i="3" s="1"/>
  <c r="G64" i="3"/>
  <c r="I64" i="3"/>
  <c r="J64" i="3"/>
  <c r="H64" i="3"/>
  <c r="G55" i="3"/>
  <c r="I55" i="3"/>
  <c r="J55" i="3"/>
  <c r="H55" i="3"/>
  <c r="G49" i="3"/>
  <c r="I49" i="3"/>
  <c r="J49" i="3"/>
  <c r="H49" i="3"/>
  <c r="H44" i="3"/>
  <c r="I44" i="3"/>
  <c r="J44" i="3"/>
  <c r="G44" i="3"/>
  <c r="I40" i="3"/>
  <c r="J40" i="3"/>
  <c r="G40" i="3"/>
  <c r="G38" i="3"/>
  <c r="I38" i="3"/>
  <c r="J38" i="3"/>
  <c r="H40" i="3"/>
  <c r="H38" i="3"/>
  <c r="K14" i="3"/>
  <c r="L14" i="3"/>
  <c r="K15" i="3"/>
  <c r="L15" i="3"/>
  <c r="K18" i="3"/>
  <c r="L18" i="3"/>
  <c r="K21" i="3"/>
  <c r="L21" i="3"/>
  <c r="K26" i="3"/>
  <c r="L26" i="3"/>
  <c r="G13" i="3"/>
  <c r="G12" i="3" s="1"/>
  <c r="G17" i="3"/>
  <c r="G16" i="3" s="1"/>
  <c r="G19" i="3"/>
  <c r="G25" i="3"/>
  <c r="G24" i="3" s="1"/>
  <c r="I25" i="3"/>
  <c r="I24" i="3" s="1"/>
  <c r="J25" i="3"/>
  <c r="J20" i="3"/>
  <c r="J19" i="3" s="1"/>
  <c r="I17" i="3"/>
  <c r="I16" i="3" s="1"/>
  <c r="J17" i="3"/>
  <c r="I13" i="3"/>
  <c r="I12" i="3" s="1"/>
  <c r="J13" i="3"/>
  <c r="J12" i="3" s="1"/>
  <c r="H25" i="3"/>
  <c r="H24" i="3" s="1"/>
  <c r="H17" i="3"/>
  <c r="H16" i="3" s="1"/>
  <c r="H13" i="3"/>
  <c r="H12" i="3" s="1"/>
  <c r="H80" i="3" l="1"/>
  <c r="H79" i="3" s="1"/>
  <c r="H15" i="1" s="1"/>
  <c r="I80" i="3"/>
  <c r="I79" i="3" s="1"/>
  <c r="I15" i="1" s="1"/>
  <c r="K44" i="3"/>
  <c r="L44" i="3"/>
  <c r="K84" i="3"/>
  <c r="L84" i="3"/>
  <c r="J80" i="3"/>
  <c r="K49" i="3"/>
  <c r="L49" i="3"/>
  <c r="K64" i="3"/>
  <c r="L64" i="3"/>
  <c r="J75" i="3"/>
  <c r="K76" i="3"/>
  <c r="L76" i="3"/>
  <c r="J71" i="3"/>
  <c r="L72" i="3"/>
  <c r="K72" i="3"/>
  <c r="K38" i="3"/>
  <c r="L38" i="3"/>
  <c r="K40" i="3"/>
  <c r="L40" i="3"/>
  <c r="K81" i="3"/>
  <c r="L81" i="3"/>
  <c r="K55" i="3"/>
  <c r="L55" i="3"/>
  <c r="I43" i="3"/>
  <c r="J43" i="3"/>
  <c r="G43" i="3"/>
  <c r="H43" i="3"/>
  <c r="I33" i="3"/>
  <c r="K17" i="3"/>
  <c r="H33" i="3"/>
  <c r="J33" i="3"/>
  <c r="G33" i="3"/>
  <c r="K12" i="3"/>
  <c r="L12" i="3"/>
  <c r="J16" i="3"/>
  <c r="K16" i="3" s="1"/>
  <c r="H11" i="3"/>
  <c r="K19" i="3"/>
  <c r="K25" i="3"/>
  <c r="L17" i="3"/>
  <c r="L13" i="3"/>
  <c r="K13" i="3"/>
  <c r="L20" i="3"/>
  <c r="K20" i="3"/>
  <c r="J24" i="3"/>
  <c r="L25" i="3"/>
  <c r="L19" i="3"/>
  <c r="G11" i="3"/>
  <c r="I11" i="3"/>
  <c r="G10" i="3" l="1"/>
  <c r="G11" i="1"/>
  <c r="G10" i="1" s="1"/>
  <c r="H32" i="3"/>
  <c r="H14" i="1" s="1"/>
  <c r="H13" i="1" s="1"/>
  <c r="I10" i="3"/>
  <c r="I11" i="1"/>
  <c r="I10" i="1" s="1"/>
  <c r="H10" i="3"/>
  <c r="H11" i="1"/>
  <c r="H10" i="1" s="1"/>
  <c r="J79" i="3"/>
  <c r="J15" i="1" s="1"/>
  <c r="K80" i="3"/>
  <c r="L80" i="3"/>
  <c r="K43" i="3"/>
  <c r="L43" i="3"/>
  <c r="K75" i="3"/>
  <c r="L75" i="3"/>
  <c r="K71" i="3"/>
  <c r="L71" i="3"/>
  <c r="K33" i="3"/>
  <c r="L33" i="3"/>
  <c r="G32" i="3"/>
  <c r="G14" i="1" s="1"/>
  <c r="G13" i="1" s="1"/>
  <c r="J32" i="3"/>
  <c r="J14" i="1" s="1"/>
  <c r="I32" i="3"/>
  <c r="I14" i="1" s="1"/>
  <c r="I13" i="1" s="1"/>
  <c r="L16" i="3"/>
  <c r="K24" i="3"/>
  <c r="L24" i="3"/>
  <c r="J11" i="3"/>
  <c r="J11" i="1" s="1"/>
  <c r="J10" i="1" s="1"/>
  <c r="H16" i="1" l="1"/>
  <c r="H25" i="1" s="1"/>
  <c r="J13" i="1"/>
  <c r="J16" i="1" s="1"/>
  <c r="J25" i="1" s="1"/>
  <c r="G16" i="1"/>
  <c r="G25" i="1" s="1"/>
  <c r="I16" i="1"/>
  <c r="I25" i="1" s="1"/>
  <c r="L32" i="3"/>
  <c r="L14" i="1" s="1"/>
  <c r="K32" i="3"/>
  <c r="K14" i="1" s="1"/>
  <c r="K79" i="3"/>
  <c r="K15" i="1" s="1"/>
  <c r="L79" i="3"/>
  <c r="L15" i="1" s="1"/>
  <c r="K11" i="3"/>
  <c r="K11" i="1" s="1"/>
  <c r="L11" i="3"/>
  <c r="L11" i="1" s="1"/>
  <c r="J10" i="3"/>
  <c r="L10" i="3" l="1"/>
  <c r="K10" i="3"/>
</calcChain>
</file>

<file path=xl/sharedStrings.xml><?xml version="1.0" encoding="utf-8"?>
<sst xmlns="http://schemas.openxmlformats.org/spreadsheetml/2006/main" count="336" uniqueCount="183">
  <si>
    <t>PRIHODI UKUPNO</t>
  </si>
  <si>
    <t>RASHODI UKUPNO</t>
  </si>
  <si>
    <t>Prihodi poslovanja</t>
  </si>
  <si>
    <t>Rashodi poslovanja</t>
  </si>
  <si>
    <t>Rashodi za zaposlene</t>
  </si>
  <si>
    <t>Rashodi za nabavu nefinancijske imovine</t>
  </si>
  <si>
    <t>Rashodi za nabavu neproizvedene dugotrajne imovine</t>
  </si>
  <si>
    <t>BROJČANA OZNAKA I NAZIV</t>
  </si>
  <si>
    <t>UKUPNI RASHODI</t>
  </si>
  <si>
    <t>Primici od financijske imovine i zaduživanja</t>
  </si>
  <si>
    <t>Izdaci za financijsku imovinu i otplate zajmova</t>
  </si>
  <si>
    <t>II. POSEBNI DIO</t>
  </si>
  <si>
    <t>I. OPĆI DIO</t>
  </si>
  <si>
    <t>Materijalni rashodi</t>
  </si>
  <si>
    <t>Primici od zaduživanja</t>
  </si>
  <si>
    <t>Izdaci za otplatu glavnice primljenih kredita i zajmova</t>
  </si>
  <si>
    <t>…</t>
  </si>
  <si>
    <t>INDEKS</t>
  </si>
  <si>
    <t xml:space="preserve">IZVJEŠTAJ O PRIHODIMA I RASHODIMA PREMA EKONOMSKOJ KLASIFIKACIJI </t>
  </si>
  <si>
    <t>6=5/2*100</t>
  </si>
  <si>
    <t>7=5/4*100</t>
  </si>
  <si>
    <t>UKUPNI PRIHODI</t>
  </si>
  <si>
    <t>Pomoći iz inozemstva i od subjekata unutar općeg proračuna</t>
  </si>
  <si>
    <t xml:space="preserve"> Prihodi od prodaje proizvoda i robe te pruženih usluga i prihodi od donacija</t>
  </si>
  <si>
    <t>Prihodi od prodaje proizvoda i robe te pruženih usluga</t>
  </si>
  <si>
    <t>….</t>
  </si>
  <si>
    <t>Plaće (Bruto)</t>
  </si>
  <si>
    <t>Plaće za redovan rad</t>
  </si>
  <si>
    <t>Naknade troškova zaposlenima</t>
  </si>
  <si>
    <t>Službena putovanja</t>
  </si>
  <si>
    <t>31 Vlastiti prihodi</t>
  </si>
  <si>
    <t>3 Vlastiti prihodi</t>
  </si>
  <si>
    <t>21 Doprinosi za mirovinsko osiguranje</t>
  </si>
  <si>
    <t>2 Doprinosi</t>
  </si>
  <si>
    <t>12 Sredstva učešća za pomoći</t>
  </si>
  <si>
    <t>11 Opći prihodi i primici</t>
  </si>
  <si>
    <t>1 Opći prihodi i primici</t>
  </si>
  <si>
    <t>UKUPNO RASHODI</t>
  </si>
  <si>
    <t xml:space="preserve">UKUPNO PRIHODI </t>
  </si>
  <si>
    <t>IZVJEŠTAJ O PRIHODIMA I RASHODIMA PREMA IZVORIMA FINANCIRANJA</t>
  </si>
  <si>
    <t xml:space="preserve">IZVJEŠTAJ RAČUNA FINANCIRANJA PREMA EKONOMSKOJ KLASIFIKACIJI </t>
  </si>
  <si>
    <t>Primljeni krediti i zajmovi od međunarodnih organizacija, institucija i tijela EU te inozemnih vlada</t>
  </si>
  <si>
    <t>Primljeni zajmovi od međunarodnih organizacija</t>
  </si>
  <si>
    <t>Otplata glavnice primljenih kredita i zajmova od međunarodnih organizacija, institucija i tijela EU te inozemnih vlada</t>
  </si>
  <si>
    <t>Otplata glavnice primljenih zajmova od međunarodnih organizacija</t>
  </si>
  <si>
    <t>IZVJEŠTAJ RAČUNA FINANCIRANJA PREMA IZVORIMA FINANCIRANJA</t>
  </si>
  <si>
    <t>UKUPNO PRIMICI</t>
  </si>
  <si>
    <t xml:space="preserve">UKUPNO IZDACI </t>
  </si>
  <si>
    <t>IZVJEŠTAJ O RASHODIMA PREMA FUNKCIJSKOJ KLASIFIKACIJI</t>
  </si>
  <si>
    <t>5=4/3*100</t>
  </si>
  <si>
    <t>Napomena:  Iznosi u stupcu "OSTVARENJE/IZVRŠENJE 1.-6. 2022." preračunavaju se iz kuna u eure prema fiksnom tečaju konverzije (1 EUR=7,53450 kuna) i po pravilima za preračunavanje i zaokruživanje.</t>
  </si>
  <si>
    <t>TEKUĆI PLAN 2023.*</t>
  </si>
  <si>
    <t>INDEKS**</t>
  </si>
  <si>
    <t>TEKUĆI PLAN 2023.**</t>
  </si>
  <si>
    <t>IZVORNI PLAN ILI REBALANS 2023.*</t>
  </si>
  <si>
    <t xml:space="preserve">IZVJEŠTAJ O IZVRŠENJU FINANCIJSKOG PLANA PRORAČUNSKOG KORISNIKA JEDINICE LOKALNE I PODRUČNE (REGIONALNE) SAMOUPRAVE ZA PRVO POLUGODIŠTE 2023. 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</si>
  <si>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</si>
  <si>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</si>
  <si>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</si>
  <si>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</si>
  <si>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</si>
  <si>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7 PRIHODI OD PRODAJE NEFINANCIJSKE IMOVINE</t>
  </si>
  <si>
    <t>RAZLIKA PRIMITAKA I IZDATAKA</t>
  </si>
  <si>
    <t>SAŽETAK  RAČUNA PRIHODA I RASHODA I  RAČUNA FINANCIRANJA</t>
  </si>
  <si>
    <t>SAŽETAK  RAČUNA PRIHODA I RASHODA</t>
  </si>
  <si>
    <t xml:space="preserve">OSTVARENJE/IZVRŠENJE 
1.-6.2022. </t>
  </si>
  <si>
    <t xml:space="preserve">OSTVARENJE/IZVRŠENJE 
1.-6.2023. </t>
  </si>
  <si>
    <t>RAZLIKA - VIŠAK MANJAK</t>
  </si>
  <si>
    <t>SAŽETAK RAČUNA FINANCIRANJA</t>
  </si>
  <si>
    <t>PRENESENI VIŠAK/MANJAK IZ PRETHODNE GODINE</t>
  </si>
  <si>
    <t>PRIJENOS  VIŠKA/MANJKA U SLJEDEĆE RAZDOBLJE</t>
  </si>
  <si>
    <t xml:space="preserve">* Opći i posebni dio polugodišnjeg izvještaja o izvršenju proračuna sadrži samo izvorni plan ako od donošenja proračuna nije bilo izmjena i dopuna niti izvršenih preraspodjela odnosno izvorni plan i tekući plan ako je od donošenja proračuna bilo naknadno izvršenih preraspodjela.  
Opći i posebni dio polugodišnjeg izvještaja o izvršenju proračuna sadrži rebalans ako je od donošenja proračuna bilo izmjena i dopuna, odnosno rebalans i tekući plan ako je od izmjena i dopuna proračuna bilo naknadno izvršenih preraspodjela. </t>
  </si>
  <si>
    <t xml:space="preserve"> RAČUN PRIHODA I RASHODA </t>
  </si>
  <si>
    <t xml:space="preserve"> RAČUN FINANCIRANJA</t>
  </si>
  <si>
    <t>IZVJEŠTAJ PO PROGRAMSKOJ KLASIFIKACIJI</t>
  </si>
  <si>
    <t>SAŽETAK  RAČUNA PRIHODA I RASHODA I  RAČUNA FINANCIRANJA  može sadržavati i dodatne podatke.</t>
  </si>
  <si>
    <t xml:space="preserve">** AKO Opći i Posebni dio polugodišnjeg izvještaja ne sadrži "TEKUĆI PLAN 2023.", "INDEKS"("OSTVARENJE/IZVRŠENJE 1.-6.2023."/"TEKUĆI PLAN 2023.") iskazuje se kao "OSTVARENJE/IZVRŠENJE 1.-6.2023."/"IZVORNI PLAN 2023." ODNOSNO "REBALANS 2023." </t>
  </si>
  <si>
    <t>Tekuće pomoći iz proračuna koji im nije nadležam</t>
  </si>
  <si>
    <t>Kapitalne pomoći iz proračuna koji imnije nadležan</t>
  </si>
  <si>
    <t>Pomoći proračunskim korisnicima iz proračuna koji im nije nadležan</t>
  </si>
  <si>
    <t xml:space="preserve">6526 Ostali nespomenuti prihodi </t>
  </si>
  <si>
    <t>652 Prihodi po posebnim propisima</t>
  </si>
  <si>
    <t xml:space="preserve">Prihodi od upravnih i administrativnih pristojbi, pristojbi po posebnim propisima i naknada </t>
  </si>
  <si>
    <t>Prihodi od pruženih usluga</t>
  </si>
  <si>
    <t xml:space="preserve"> Prihodi iz nadležnog proračuna i od HZZO-a temeljem ugovornih obveza</t>
  </si>
  <si>
    <t xml:space="preserve"> Prihodi iz nadležnog proračuna za financiranje redovne djelatnosti proračunskih korisnika</t>
  </si>
  <si>
    <t>Prihodi iz nadležnog proračuna za financiranje rashoda poslovanja</t>
  </si>
  <si>
    <t>Plaće za prekovremeni rad</t>
  </si>
  <si>
    <t>Plaće za posebne uvjete rada</t>
  </si>
  <si>
    <t>Ostali rashodi za zaposlene</t>
  </si>
  <si>
    <t>Doprinosi za obvezno zdravstveno osiguranje</t>
  </si>
  <si>
    <t>Doprinosi za obvezno osiguranje u slučaju nezaposlenosti</t>
  </si>
  <si>
    <t>Naknade za prijevoz, za rad na terenu i odvojeni život</t>
  </si>
  <si>
    <t>Stručno usavršavanje zaposlenika</t>
  </si>
  <si>
    <t>Ostale naknade troškova zaposlenima</t>
  </si>
  <si>
    <t>Rashodi za materijal i energiju</t>
  </si>
  <si>
    <t>Uredski materijal i ostali materijalni rashodi</t>
  </si>
  <si>
    <t>Materijal i sirovine</t>
  </si>
  <si>
    <t>Energija</t>
  </si>
  <si>
    <t>Materijal i dijelovi za tekuće i investicijsko održavanje</t>
  </si>
  <si>
    <t>Sitni inventar</t>
  </si>
  <si>
    <t xml:space="preserve">Rashodi za usluge </t>
  </si>
  <si>
    <t>Usluge telefona, pošte i prijevoza</t>
  </si>
  <si>
    <t>Usluge tekućeg i investicijskog održavanja</t>
  </si>
  <si>
    <t>Usluge promidžbe i informiranja</t>
  </si>
  <si>
    <t>Komunalne usluge</t>
  </si>
  <si>
    <t>Zdravstvene i veterinarske usluge</t>
  </si>
  <si>
    <t>Intelektualne i osobne usluge</t>
  </si>
  <si>
    <t>Računalne usluge</t>
  </si>
  <si>
    <t xml:space="preserve">Ostale usluge  </t>
  </si>
  <si>
    <t>Ostali nespomenuti rashodi poslovanja</t>
  </si>
  <si>
    <t>Premije osiguranja</t>
  </si>
  <si>
    <t>Reprezentacija</t>
  </si>
  <si>
    <t>Članarine i norme</t>
  </si>
  <si>
    <t>Pristojbe i naknade</t>
  </si>
  <si>
    <t xml:space="preserve">Troškovi sudskog postupka </t>
  </si>
  <si>
    <t>Bankarske usluge i usluge platnog prometa</t>
  </si>
  <si>
    <t>Ostali financijski rashodi</t>
  </si>
  <si>
    <t>Financijski rashodi</t>
  </si>
  <si>
    <t xml:space="preserve">Zatezne kamate </t>
  </si>
  <si>
    <t>Naknade građanima i kućanstvima u naravi</t>
  </si>
  <si>
    <t>Naknade građanima i kućanstvima u novcu</t>
  </si>
  <si>
    <t>Ostale naknade građanima i kućanstvima iz proračuna</t>
  </si>
  <si>
    <t>Naknade građanima i kućanstvima na temelju osiguranja i druge naknade</t>
  </si>
  <si>
    <t>Knjige</t>
  </si>
  <si>
    <t>Knjige, umjetnička djela</t>
  </si>
  <si>
    <t>Uredska oprema i namještaj</t>
  </si>
  <si>
    <t>Postrojenja i oprema</t>
  </si>
  <si>
    <t>4 Prihodi za posebne namjene</t>
  </si>
  <si>
    <t xml:space="preserve">43 Prihodi za posebne namjene </t>
  </si>
  <si>
    <t>5 Pomoći</t>
  </si>
  <si>
    <t xml:space="preserve">6 Donacije </t>
  </si>
  <si>
    <t xml:space="preserve">  51 Pomoći EU</t>
  </si>
  <si>
    <t xml:space="preserve">  52 Pomoći</t>
  </si>
  <si>
    <t xml:space="preserve">  61 Donacije </t>
  </si>
  <si>
    <t>09 Obrazovanje</t>
  </si>
  <si>
    <t>0912 Osnovno obrazovanje</t>
  </si>
  <si>
    <t>0960 Dodatne usluge u obrazovanju</t>
  </si>
  <si>
    <t xml:space="preserve">OSNOVNA ŠKOLA ČAKOVCI </t>
  </si>
  <si>
    <t>RKP 23147, OIB 48107004999</t>
  </si>
  <si>
    <t xml:space="preserve">BROJČANA OZNAKA IZVORA FINANCIRANJA </t>
  </si>
  <si>
    <t xml:space="preserve">NAZIV IZVORA FINANCIRANJA </t>
  </si>
  <si>
    <t xml:space="preserve">Obrazovanje </t>
  </si>
  <si>
    <t>Glava</t>
  </si>
  <si>
    <t xml:space="preserve">Ustanove u osnovnoškolskom obrazovanju </t>
  </si>
  <si>
    <t>Glavni Program P09</t>
  </si>
  <si>
    <t xml:space="preserve">Program  </t>
  </si>
  <si>
    <t>Osnovnoškolsko obrazovanje</t>
  </si>
  <si>
    <t>Rashodi za nabavu proizvedene dugotrajne imovine</t>
  </si>
  <si>
    <t xml:space="preserve">Pomoći </t>
  </si>
  <si>
    <t>NABAVA OBRAZOVNIH MATERIJALA</t>
  </si>
  <si>
    <t>Pomoći</t>
  </si>
  <si>
    <t xml:space="preserve">OSTVARENJE/IZVRŠENJE 
1.-12.2022. </t>
  </si>
  <si>
    <t>Uređaji, strojevi i oprema za ostale namjene</t>
  </si>
  <si>
    <t>ONACIJE OD PRAVNIH I FIZIČKIH OSOBA IZVANOPĆE DRŽAVE</t>
  </si>
  <si>
    <t>DONACIJE OD PRIVATNIH I FIZIČKIH OSOBA</t>
  </si>
  <si>
    <t xml:space="preserve">OSTVARENJE/IZVRŠENJE 
1.-12.2023. </t>
  </si>
  <si>
    <t xml:space="preserve">IZVRŠENJE 
1.-12.2022. </t>
  </si>
  <si>
    <t xml:space="preserve">IZVRŠENJE 
1.-12.2023. </t>
  </si>
  <si>
    <t xml:space="preserve"> IZVRŠENJE 
1.-12.2023. </t>
  </si>
  <si>
    <t>Donacije</t>
  </si>
  <si>
    <t>DJELATNOST USTANOVA OSNOVNIH ŠKOLA</t>
  </si>
  <si>
    <t>A 123001</t>
  </si>
  <si>
    <t>REDOVNA DJELATNOST</t>
  </si>
  <si>
    <t>Izvor financiranja 11</t>
  </si>
  <si>
    <t>Opći prihodi i primici</t>
  </si>
  <si>
    <t>Izvor financiranja 31</t>
  </si>
  <si>
    <t>Vlastiti prihodi</t>
  </si>
  <si>
    <t>Izvor financiranja 43</t>
  </si>
  <si>
    <t>Prihodi za posebne namjene</t>
  </si>
  <si>
    <t>Izvor financiranja 52</t>
  </si>
  <si>
    <t>Izvor financiranja 61</t>
  </si>
  <si>
    <t>A 123002</t>
  </si>
  <si>
    <t>A 123003</t>
  </si>
  <si>
    <t>ŠKOLSKA KUHINJA</t>
  </si>
  <si>
    <t>A 123005</t>
  </si>
  <si>
    <t>Eksperimentalni program, OSNOVNA ŠKOLA KAO CJELODNEVNA ŠKOLA:</t>
  </si>
  <si>
    <t xml:space="preserve">Višak/manjak prihoda </t>
  </si>
  <si>
    <t xml:space="preserve">Izvor financiranja 991 </t>
  </si>
  <si>
    <t>Tekuće donacije u novcu</t>
  </si>
  <si>
    <t>izvor financiranja 931</t>
  </si>
  <si>
    <t>izvor financiranja 961</t>
  </si>
  <si>
    <t>izvor financiranja 952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</si>
</sst>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[$€-1]_-;\-* #,##0.00\ [$€-1]_-;_-* &quot;-&quot;??\ [$€-1]_-;_-@_-"/>
    <numFmt numFmtId="165" formatCode="#,##0.00\ [$€-1];[Red]\-#,##0.00\ [$€-1]"/>
  </numFmts>
  <fonts count="4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b/>
      <sz val="9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2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color indexed="8"/>
      <name val="MS Sans Serif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1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19"/>
      <name val="Calibri"/>
      <family val="2"/>
      <charset val="238"/>
    </font>
    <font>
      <sz val="10"/>
      <color indexed="8"/>
      <name val="MS Sans Serif"/>
      <family val="2"/>
      <charset val="238"/>
    </font>
    <font>
      <b/>
      <sz val="11"/>
      <color indexed="63"/>
      <name val="Calibri"/>
      <family val="2"/>
      <charset val="238"/>
    </font>
    <font>
      <b/>
      <sz val="18"/>
      <color indexed="62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0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sz val="11"/>
      <color rgb="FF006100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sz val="10"/>
      <color indexed="8"/>
      <name val="Cambria"/>
      <family val="1"/>
    </font>
    <font>
      <sz val="8"/>
      <color rgb="FF000000"/>
      <name val="Tahoma"/>
      <family val="2"/>
      <charset val="238"/>
    </font>
  </fonts>
  <fills count="2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6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53"/>
      </patternFill>
    </fill>
    <fill>
      <patternFill patternType="solid">
        <fgColor indexed="49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10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theme="0"/>
        <bgColor theme="0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1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theme="0" tint="-0.24994659260841701"/>
      </left>
      <right style="medium">
        <color indexed="64"/>
      </right>
      <top style="hair">
        <color theme="0" tint="-0.24994659260841701"/>
      </top>
      <bottom style="hair">
        <color theme="0" tint="-0.2499465926084170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tted">
        <color theme="0" tint="-0.24994659260841701"/>
      </left>
      <right/>
      <top style="dotted">
        <color theme="0" tint="-0.24994659260841701"/>
      </top>
      <bottom style="dotted">
        <color theme="0" tint="-0.24994659260841701"/>
      </bottom>
      <diagonal/>
    </border>
  </borders>
  <cellStyleXfs count="48">
    <xf numFmtId="0" fontId="0" fillId="0" borderId="0"/>
    <xf numFmtId="0" fontId="20" fillId="0" borderId="0"/>
    <xf numFmtId="0" fontId="21" fillId="4" borderId="0" applyNumberFormat="0" applyBorder="0" applyAlignment="0" applyProtection="0"/>
    <xf numFmtId="0" fontId="21" fillId="5" borderId="0" applyNumberFormat="0" applyBorder="0" applyAlignment="0" applyProtection="0"/>
    <xf numFmtId="0" fontId="21" fillId="6" borderId="0" applyNumberFormat="0" applyBorder="0" applyAlignment="0" applyProtection="0"/>
    <xf numFmtId="0" fontId="21" fillId="7" borderId="0" applyNumberFormat="0" applyBorder="0" applyAlignment="0" applyProtection="0"/>
    <xf numFmtId="0" fontId="21" fillId="8" borderId="0" applyNumberFormat="0" applyBorder="0" applyAlignment="0" applyProtection="0"/>
    <xf numFmtId="0" fontId="21" fillId="6" borderId="0" applyNumberFormat="0" applyBorder="0" applyAlignment="0" applyProtection="0"/>
    <xf numFmtId="0" fontId="21" fillId="8" borderId="0" applyNumberFormat="0" applyBorder="0" applyAlignment="0" applyProtection="0"/>
    <xf numFmtId="0" fontId="21" fillId="5" borderId="0" applyNumberFormat="0" applyBorder="0" applyAlignment="0" applyProtection="0"/>
    <xf numFmtId="0" fontId="21" fillId="11" borderId="0" applyNumberFormat="0" applyBorder="0" applyAlignment="0" applyProtection="0"/>
    <xf numFmtId="0" fontId="21" fillId="9" borderId="0" applyNumberFormat="0" applyBorder="0" applyAlignment="0" applyProtection="0"/>
    <xf numFmtId="0" fontId="21" fillId="8" borderId="0" applyNumberFormat="0" applyBorder="0" applyAlignment="0" applyProtection="0"/>
    <xf numFmtId="0" fontId="21" fillId="6" borderId="0" applyNumberFormat="0" applyBorder="0" applyAlignment="0" applyProtection="0"/>
    <xf numFmtId="0" fontId="22" fillId="8" borderId="0" applyNumberFormat="0" applyBorder="0" applyAlignment="0" applyProtection="0"/>
    <xf numFmtId="0" fontId="22" fillId="13" borderId="0" applyNumberFormat="0" applyBorder="0" applyAlignment="0" applyProtection="0"/>
    <xf numFmtId="0" fontId="22" fillId="12" borderId="0" applyNumberFormat="0" applyBorder="0" applyAlignment="0" applyProtection="0"/>
    <xf numFmtId="0" fontId="22" fillId="9" borderId="0" applyNumberFormat="0" applyBorder="0" applyAlignment="0" applyProtection="0"/>
    <xf numFmtId="0" fontId="22" fillId="8" borderId="0" applyNumberFormat="0" applyBorder="0" applyAlignment="0" applyProtection="0"/>
    <xf numFmtId="0" fontId="22" fillId="5" borderId="0" applyNumberFormat="0" applyBorder="0" applyAlignment="0" applyProtection="0"/>
    <xf numFmtId="0" fontId="22" fillId="15" borderId="0" applyNumberFormat="0" applyBorder="0" applyAlignment="0" applyProtection="0"/>
    <xf numFmtId="0" fontId="22" fillId="13" borderId="0" applyNumberFormat="0" applyBorder="0" applyAlignment="0" applyProtection="0"/>
    <xf numFmtId="0" fontId="22" fillId="12" borderId="0" applyNumberFormat="0" applyBorder="0" applyAlignment="0" applyProtection="0"/>
    <xf numFmtId="0" fontId="22" fillId="16" borderId="0" applyNumberFormat="0" applyBorder="0" applyAlignment="0" applyProtection="0"/>
    <xf numFmtId="0" fontId="22" fillId="14" borderId="0" applyNumberFormat="0" applyBorder="0" applyAlignment="0" applyProtection="0"/>
    <xf numFmtId="0" fontId="22" fillId="17" borderId="0" applyNumberFormat="0" applyBorder="0" applyAlignment="0" applyProtection="0"/>
    <xf numFmtId="0" fontId="23" fillId="10" borderId="0" applyNumberFormat="0" applyBorder="0" applyAlignment="0" applyProtection="0"/>
    <xf numFmtId="0" fontId="24" fillId="18" borderId="7" applyNumberFormat="0" applyAlignment="0" applyProtection="0"/>
    <xf numFmtId="0" fontId="25" fillId="19" borderId="8" applyNumberFormat="0" applyAlignment="0" applyProtection="0"/>
    <xf numFmtId="0" fontId="26" fillId="0" borderId="0" applyNumberFormat="0" applyFill="0" applyBorder="0" applyAlignment="0" applyProtection="0"/>
    <xf numFmtId="0" fontId="27" fillId="8" borderId="0" applyNumberFormat="0" applyBorder="0" applyAlignment="0" applyProtection="0"/>
    <xf numFmtId="0" fontId="28" fillId="0" borderId="9" applyNumberFormat="0" applyFill="0" applyAlignment="0" applyProtection="0"/>
    <xf numFmtId="0" fontId="29" fillId="0" borderId="10" applyNumberFormat="0" applyFill="0" applyAlignment="0" applyProtection="0"/>
    <xf numFmtId="0" fontId="30" fillId="0" borderId="11" applyNumberFormat="0" applyFill="0" applyAlignment="0" applyProtection="0"/>
    <xf numFmtId="0" fontId="30" fillId="0" borderId="0" applyNumberFormat="0" applyFill="0" applyBorder="0" applyAlignment="0" applyProtection="0"/>
    <xf numFmtId="0" fontId="31" fillId="11" borderId="7" applyNumberFormat="0" applyAlignment="0" applyProtection="0"/>
    <xf numFmtId="0" fontId="32" fillId="0" borderId="13" applyNumberFormat="0" applyFill="0" applyAlignment="0" applyProtection="0"/>
    <xf numFmtId="0" fontId="33" fillId="11" borderId="0" applyNumberFormat="0" applyBorder="0" applyAlignment="0" applyProtection="0"/>
    <xf numFmtId="0" fontId="19" fillId="0" borderId="0"/>
    <xf numFmtId="0" fontId="34" fillId="6" borderId="6" applyNumberFormat="0" applyFont="0" applyAlignment="0" applyProtection="0"/>
    <xf numFmtId="0" fontId="20" fillId="6" borderId="6" applyNumberFormat="0" applyFont="0" applyAlignment="0" applyProtection="0"/>
    <xf numFmtId="0" fontId="3" fillId="0" borderId="0"/>
    <xf numFmtId="0" fontId="35" fillId="18" borderId="12" applyNumberFormat="0" applyAlignment="0" applyProtection="0"/>
    <xf numFmtId="0" fontId="36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32" fillId="0" borderId="0" applyNumberFormat="0" applyFill="0" applyBorder="0" applyAlignment="0" applyProtection="0"/>
    <xf numFmtId="0" fontId="40" fillId="21" borderId="0" applyNumberFormat="0" applyBorder="0" applyAlignment="0" applyProtection="0"/>
    <xf numFmtId="0" fontId="3" fillId="0" borderId="0"/>
  </cellStyleXfs>
  <cellXfs count="145">
    <xf numFmtId="0" fontId="0" fillId="0" borderId="0" xfId="0"/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1" fillId="0" borderId="5" xfId="0" applyFont="1" applyBorder="1" applyAlignment="1">
      <alignment horizontal="center" vertical="center"/>
    </xf>
    <xf numFmtId="3" fontId="3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 wrapText="1"/>
    </xf>
    <xf numFmtId="0" fontId="11" fillId="2" borderId="3" xfId="0" applyFont="1" applyFill="1" applyBorder="1" applyAlignment="1">
      <alignment horizontal="left" vertical="center" wrapText="1"/>
    </xf>
    <xf numFmtId="0" fontId="9" fillId="2" borderId="3" xfId="0" quotePrefix="1" applyFont="1" applyFill="1" applyBorder="1" applyAlignment="1">
      <alignment horizontal="left" vertical="center"/>
    </xf>
    <xf numFmtId="0" fontId="10" fillId="2" borderId="3" xfId="0" quotePrefix="1" applyFont="1" applyFill="1" applyBorder="1" applyAlignment="1">
      <alignment horizontal="left" vertical="center"/>
    </xf>
    <xf numFmtId="0" fontId="11" fillId="2" borderId="3" xfId="0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/>
    </xf>
    <xf numFmtId="0" fontId="10" fillId="2" borderId="3" xfId="0" quotePrefix="1" applyFont="1" applyFill="1" applyBorder="1" applyAlignment="1">
      <alignment horizontal="left" vertical="center" wrapText="1"/>
    </xf>
    <xf numFmtId="0" fontId="7" fillId="0" borderId="0" xfId="0" quotePrefix="1" applyFont="1" applyAlignment="1">
      <alignment horizontal="left" wrapText="1"/>
    </xf>
    <xf numFmtId="0" fontId="8" fillId="0" borderId="0" xfId="0" applyFont="1" applyAlignment="1">
      <alignment wrapText="1"/>
    </xf>
    <xf numFmtId="3" fontId="5" fillId="0" borderId="0" xfId="0" applyNumberFormat="1" applyFont="1" applyAlignment="1">
      <alignment horizontal="right"/>
    </xf>
    <xf numFmtId="0" fontId="4" fillId="0" borderId="0" xfId="0" applyFont="1" applyAlignment="1">
      <alignment horizontal="center" vertical="center" wrapText="1"/>
    </xf>
    <xf numFmtId="0" fontId="3" fillId="0" borderId="0" xfId="0" applyFont="1"/>
    <xf numFmtId="3" fontId="6" fillId="0" borderId="3" xfId="0" applyNumberFormat="1" applyFont="1" applyBorder="1" applyAlignment="1">
      <alignment horizontal="right"/>
    </xf>
    <xf numFmtId="3" fontId="6" fillId="3" borderId="3" xfId="0" applyNumberFormat="1" applyFont="1" applyFill="1" applyBorder="1" applyAlignment="1">
      <alignment horizontal="right" wrapText="1"/>
    </xf>
    <xf numFmtId="3" fontId="6" fillId="3" borderId="3" xfId="0" applyNumberFormat="1" applyFont="1" applyFill="1" applyBorder="1" applyAlignment="1">
      <alignment horizontal="right"/>
    </xf>
    <xf numFmtId="0" fontId="13" fillId="0" borderId="5" xfId="0" applyFont="1" applyBorder="1" applyAlignment="1">
      <alignment horizontal="right" vertical="center"/>
    </xf>
    <xf numFmtId="0" fontId="11" fillId="3" borderId="1" xfId="0" applyFont="1" applyFill="1" applyBorder="1" applyAlignment="1">
      <alignment horizontal="left" vertical="center"/>
    </xf>
    <xf numFmtId="0" fontId="11" fillId="2" borderId="3" xfId="0" applyFont="1" applyFill="1" applyBorder="1" applyAlignment="1">
      <alignment vertical="center" wrapText="1"/>
    </xf>
    <xf numFmtId="0" fontId="9" fillId="2" borderId="3" xfId="0" applyFont="1" applyFill="1" applyBorder="1" applyAlignment="1">
      <alignment vertical="center" wrapText="1"/>
    </xf>
    <xf numFmtId="0" fontId="6" fillId="0" borderId="3" xfId="0" quotePrefix="1" applyFont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4" fillId="0" borderId="3" xfId="0" quotePrefix="1" applyFont="1" applyBorder="1" applyAlignment="1">
      <alignment horizontal="center" vertical="center" wrapText="1"/>
    </xf>
    <xf numFmtId="0" fontId="15" fillId="0" borderId="0" xfId="0" applyFont="1"/>
    <xf numFmtId="0" fontId="0" fillId="0" borderId="3" xfId="0" applyBorder="1"/>
    <xf numFmtId="0" fontId="9" fillId="2" borderId="3" xfId="0" quotePrefix="1" applyFont="1" applyFill="1" applyBorder="1" applyAlignment="1">
      <alignment horizontal="left" vertical="center" wrapText="1"/>
    </xf>
    <xf numFmtId="0" fontId="10" fillId="2" borderId="3" xfId="0" applyFont="1" applyFill="1" applyBorder="1" applyAlignment="1">
      <alignment horizontal="left" vertical="center" wrapText="1" indent="1"/>
    </xf>
    <xf numFmtId="0" fontId="10" fillId="2" borderId="3" xfId="0" applyFont="1" applyFill="1" applyBorder="1" applyAlignment="1">
      <alignment horizontal="left" vertical="center" indent="1"/>
    </xf>
    <xf numFmtId="0" fontId="10" fillId="2" borderId="3" xfId="0" quotePrefix="1" applyFont="1" applyFill="1" applyBorder="1" applyAlignment="1">
      <alignment horizontal="left" vertical="center" wrapText="1" indent="1"/>
    </xf>
    <xf numFmtId="0" fontId="11" fillId="0" borderId="0" xfId="0" applyFont="1" applyAlignment="1">
      <alignment horizontal="left" vertical="top" wrapText="1"/>
    </xf>
    <xf numFmtId="0" fontId="5" fillId="0" borderId="0" xfId="0" applyFont="1" applyAlignment="1">
      <alignment horizontal="center" vertical="center" wrapText="1"/>
    </xf>
    <xf numFmtId="0" fontId="9" fillId="3" borderId="2" xfId="0" applyFont="1" applyFill="1" applyBorder="1" applyAlignment="1">
      <alignment vertical="center"/>
    </xf>
    <xf numFmtId="0" fontId="12" fillId="0" borderId="0" xfId="0" applyFont="1" applyAlignment="1">
      <alignment wrapText="1"/>
    </xf>
    <xf numFmtId="0" fontId="0" fillId="3" borderId="0" xfId="0" applyFill="1"/>
    <xf numFmtId="0" fontId="6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9" fillId="2" borderId="3" xfId="0" applyFont="1" applyFill="1" applyBorder="1" applyAlignment="1" applyProtection="1">
      <alignment horizontal="left" vertical="center" wrapText="1"/>
      <protection locked="0"/>
    </xf>
    <xf numFmtId="0" fontId="38" fillId="0" borderId="3" xfId="0" applyFont="1" applyBorder="1" applyAlignment="1" applyProtection="1">
      <alignment wrapText="1"/>
      <protection locked="0"/>
    </xf>
    <xf numFmtId="3" fontId="3" fillId="2" borderId="3" xfId="0" applyNumberFormat="1" applyFont="1" applyFill="1" applyBorder="1" applyAlignment="1" applyProtection="1">
      <alignment horizontal="right" wrapText="1"/>
      <protection locked="0"/>
    </xf>
    <xf numFmtId="0" fontId="11" fillId="2" borderId="3" xfId="0" applyFont="1" applyFill="1" applyBorder="1" applyAlignment="1" applyProtection="1">
      <alignment horizontal="left" vertical="center" wrapText="1"/>
      <protection locked="0"/>
    </xf>
    <xf numFmtId="0" fontId="6" fillId="3" borderId="3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3" fillId="0" borderId="0" xfId="0" applyFont="1" applyAlignment="1" applyProtection="1">
      <alignment vertical="center" wrapText="1"/>
      <protection locked="0"/>
    </xf>
    <xf numFmtId="0" fontId="9" fillId="2" borderId="3" xfId="0" quotePrefix="1" applyFont="1" applyFill="1" applyBorder="1" applyAlignment="1" applyProtection="1">
      <alignment horizontal="left" vertical="center" wrapText="1"/>
      <protection locked="0"/>
    </xf>
    <xf numFmtId="0" fontId="10" fillId="2" borderId="3" xfId="0" quotePrefix="1" applyFont="1" applyFill="1" applyBorder="1" applyAlignment="1" applyProtection="1">
      <alignment horizontal="left" vertical="center" wrapText="1"/>
      <protection locked="0"/>
    </xf>
    <xf numFmtId="1" fontId="9" fillId="0" borderId="15" xfId="1" applyNumberFormat="1" applyFont="1" applyBorder="1" applyAlignment="1" applyProtection="1">
      <alignment horizontal="left" vertical="center" wrapText="1"/>
      <protection locked="0"/>
    </xf>
    <xf numFmtId="0" fontId="11" fillId="2" borderId="3" xfId="0" quotePrefix="1" applyFont="1" applyFill="1" applyBorder="1" applyAlignment="1" applyProtection="1">
      <alignment horizontal="left" vertical="center" wrapText="1"/>
      <protection locked="0"/>
    </xf>
    <xf numFmtId="0" fontId="3" fillId="3" borderId="3" xfId="0" applyFont="1" applyFill="1" applyBorder="1" applyAlignment="1" applyProtection="1">
      <alignment horizontal="center" vertical="center" wrapText="1"/>
      <protection locked="0"/>
    </xf>
    <xf numFmtId="0" fontId="39" fillId="0" borderId="16" xfId="1" applyFont="1" applyBorder="1" applyAlignment="1" applyProtection="1">
      <alignment horizontal="left" wrapText="1"/>
      <protection locked="0"/>
    </xf>
    <xf numFmtId="0" fontId="39" fillId="0" borderId="16" xfId="1" applyFont="1" applyBorder="1" applyAlignment="1" applyProtection="1">
      <alignment wrapText="1"/>
      <protection locked="0"/>
    </xf>
    <xf numFmtId="0" fontId="38" fillId="0" borderId="16" xfId="1" applyFont="1" applyBorder="1" applyAlignment="1" applyProtection="1">
      <alignment wrapText="1"/>
      <protection locked="0"/>
    </xf>
    <xf numFmtId="0" fontId="39" fillId="0" borderId="0" xfId="1" applyFont="1" applyAlignment="1" applyProtection="1">
      <alignment wrapText="1"/>
      <protection locked="0"/>
    </xf>
    <xf numFmtId="0" fontId="9" fillId="2" borderId="3" xfId="0" applyFont="1" applyFill="1" applyBorder="1" applyAlignment="1" applyProtection="1">
      <alignment vertical="center" wrapText="1"/>
      <protection locked="0"/>
    </xf>
    <xf numFmtId="0" fontId="9" fillId="2" borderId="3" xfId="0" quotePrefix="1" applyFont="1" applyFill="1" applyBorder="1" applyAlignment="1" applyProtection="1">
      <alignment horizontal="left" vertical="center"/>
      <protection locked="0"/>
    </xf>
    <xf numFmtId="3" fontId="3" fillId="2" borderId="3" xfId="0" applyNumberFormat="1" applyFont="1" applyFill="1" applyBorder="1" applyAlignment="1" applyProtection="1">
      <alignment horizontal="right"/>
      <protection locked="0"/>
    </xf>
    <xf numFmtId="0" fontId="38" fillId="0" borderId="3" xfId="0" applyFont="1" applyBorder="1" applyProtection="1">
      <protection locked="0"/>
    </xf>
    <xf numFmtId="4" fontId="38" fillId="20" borderId="3" xfId="0" applyNumberFormat="1" applyFont="1" applyFill="1" applyBorder="1" applyAlignment="1">
      <alignment wrapText="1"/>
    </xf>
    <xf numFmtId="164" fontId="3" fillId="2" borderId="3" xfId="0" applyNumberFormat="1" applyFont="1" applyFill="1" applyBorder="1" applyAlignment="1" applyProtection="1">
      <alignment horizontal="right" wrapText="1"/>
      <protection locked="0"/>
    </xf>
    <xf numFmtId="164" fontId="38" fillId="0" borderId="3" xfId="0" applyNumberFormat="1" applyFont="1" applyBorder="1" applyAlignment="1" applyProtection="1">
      <alignment wrapText="1"/>
      <protection locked="0"/>
    </xf>
    <xf numFmtId="164" fontId="6" fillId="0" borderId="3" xfId="0" applyNumberFormat="1" applyFont="1" applyBorder="1" applyAlignment="1">
      <alignment horizontal="right"/>
    </xf>
    <xf numFmtId="164" fontId="6" fillId="3" borderId="3" xfId="0" applyNumberFormat="1" applyFont="1" applyFill="1" applyBorder="1" applyAlignment="1">
      <alignment horizontal="right"/>
    </xf>
    <xf numFmtId="0" fontId="41" fillId="0" borderId="3" xfId="0" applyFont="1" applyBorder="1"/>
    <xf numFmtId="0" fontId="38" fillId="0" borderId="3" xfId="0" applyFont="1" applyBorder="1" applyAlignment="1">
      <alignment horizontal="left" vertical="center"/>
    </xf>
    <xf numFmtId="0" fontId="39" fillId="0" borderId="3" xfId="0" applyFont="1" applyBorder="1"/>
    <xf numFmtId="0" fontId="0" fillId="20" borderId="3" xfId="0" applyFill="1" applyBorder="1"/>
    <xf numFmtId="164" fontId="3" fillId="20" borderId="3" xfId="0" applyNumberFormat="1" applyFont="1" applyFill="1" applyBorder="1" applyAlignment="1">
      <alignment horizontal="right"/>
    </xf>
    <xf numFmtId="164" fontId="3" fillId="2" borderId="3" xfId="0" applyNumberFormat="1" applyFont="1" applyFill="1" applyBorder="1" applyAlignment="1">
      <alignment horizontal="right"/>
    </xf>
    <xf numFmtId="164" fontId="0" fillId="0" borderId="3" xfId="0" applyNumberFormat="1" applyBorder="1"/>
    <xf numFmtId="164" fontId="3" fillId="2" borderId="3" xfId="0" applyNumberFormat="1" applyFont="1" applyFill="1" applyBorder="1" applyAlignment="1">
      <alignment horizontal="right" wrapText="1"/>
    </xf>
    <xf numFmtId="164" fontId="0" fillId="20" borderId="3" xfId="0" applyNumberFormat="1" applyFill="1" applyBorder="1"/>
    <xf numFmtId="0" fontId="41" fillId="22" borderId="17" xfId="0" applyFont="1" applyFill="1" applyBorder="1" applyAlignment="1">
      <alignment horizontal="left" vertical="center" wrapText="1"/>
    </xf>
    <xf numFmtId="0" fontId="39" fillId="22" borderId="17" xfId="0" quotePrefix="1" applyFont="1" applyFill="1" applyBorder="1" applyAlignment="1">
      <alignment horizontal="left" vertical="center" wrapText="1"/>
    </xf>
    <xf numFmtId="0" fontId="38" fillId="22" borderId="17" xfId="0" applyFont="1" applyFill="1" applyBorder="1" applyAlignment="1">
      <alignment horizontal="left" vertical="center" wrapText="1"/>
    </xf>
    <xf numFmtId="164" fontId="6" fillId="2" borderId="3" xfId="0" applyNumberFormat="1" applyFont="1" applyFill="1" applyBorder="1" applyAlignment="1">
      <alignment horizontal="right"/>
    </xf>
    <xf numFmtId="0" fontId="41" fillId="3" borderId="3" xfId="0" applyFont="1" applyFill="1" applyBorder="1" applyAlignment="1">
      <alignment horizontal="center" vertical="center" wrapText="1"/>
    </xf>
    <xf numFmtId="0" fontId="43" fillId="3" borderId="3" xfId="0" applyFont="1" applyFill="1" applyBorder="1" applyAlignment="1">
      <alignment horizontal="center" vertical="center" wrapText="1"/>
    </xf>
    <xf numFmtId="0" fontId="42" fillId="2" borderId="3" xfId="0" quotePrefix="1" applyFont="1" applyFill="1" applyBorder="1" applyAlignment="1">
      <alignment horizontal="left" vertical="center" wrapText="1"/>
    </xf>
    <xf numFmtId="0" fontId="42" fillId="2" borderId="3" xfId="0" applyFont="1" applyFill="1" applyBorder="1" applyAlignment="1">
      <alignment horizontal="left" vertical="center" wrapText="1"/>
    </xf>
    <xf numFmtId="0" fontId="42" fillId="2" borderId="3" xfId="0" applyFont="1" applyFill="1" applyBorder="1" applyAlignment="1">
      <alignment wrapText="1"/>
    </xf>
    <xf numFmtId="3" fontId="41" fillId="2" borderId="3" xfId="0" applyNumberFormat="1" applyFont="1" applyFill="1" applyBorder="1" applyAlignment="1">
      <alignment horizontal="left" vertical="center" wrapText="1"/>
    </xf>
    <xf numFmtId="164" fontId="3" fillId="20" borderId="3" xfId="0" applyNumberFormat="1" applyFont="1" applyFill="1" applyBorder="1" applyAlignment="1">
      <alignment horizontal="right" wrapText="1"/>
    </xf>
    <xf numFmtId="0" fontId="40" fillId="21" borderId="3" xfId="46" applyBorder="1"/>
    <xf numFmtId="0" fontId="44" fillId="0" borderId="18" xfId="47" applyFont="1" applyBorder="1" applyAlignment="1">
      <alignment wrapText="1"/>
    </xf>
    <xf numFmtId="0" fontId="41" fillId="2" borderId="3" xfId="0" applyFont="1" applyFill="1" applyBorder="1" applyAlignment="1">
      <alignment horizontal="left" vertical="center" wrapText="1"/>
    </xf>
    <xf numFmtId="0" fontId="45" fillId="0" borderId="0" xfId="0" applyFont="1"/>
    <xf numFmtId="164" fontId="0" fillId="0" borderId="0" xfId="0" applyNumberFormat="1" applyProtection="1">
      <protection locked="0"/>
    </xf>
    <xf numFmtId="164" fontId="40" fillId="21" borderId="3" xfId="46" applyNumberFormat="1" applyBorder="1"/>
    <xf numFmtId="3" fontId="0" fillId="0" borderId="3" xfId="0" applyNumberFormat="1" applyBorder="1"/>
    <xf numFmtId="4" fontId="0" fillId="0" borderId="3" xfId="0" applyNumberFormat="1" applyBorder="1"/>
    <xf numFmtId="0" fontId="0" fillId="3" borderId="3" xfId="0" applyFill="1" applyBorder="1"/>
    <xf numFmtId="165" fontId="0" fillId="3" borderId="3" xfId="0" applyNumberFormat="1" applyFill="1" applyBorder="1"/>
    <xf numFmtId="3" fontId="0" fillId="3" borderId="3" xfId="0" applyNumberFormat="1" applyFill="1" applyBorder="1"/>
    <xf numFmtId="4" fontId="0" fillId="3" borderId="3" xfId="0" applyNumberFormat="1" applyFill="1" applyBorder="1"/>
    <xf numFmtId="0" fontId="1" fillId="0" borderId="0" xfId="0" applyFont="1" applyAlignment="1">
      <alignment horizontal="left" vertical="top" wrapText="1"/>
    </xf>
    <xf numFmtId="0" fontId="11" fillId="3" borderId="1" xfId="0" quotePrefix="1" applyFont="1" applyFill="1" applyBorder="1" applyAlignment="1">
      <alignment horizontal="left" vertical="center" wrapText="1"/>
    </xf>
    <xf numFmtId="0" fontId="9" fillId="3" borderId="2" xfId="0" applyFont="1" applyFill="1" applyBorder="1" applyAlignment="1">
      <alignment vertical="center" wrapText="1"/>
    </xf>
    <xf numFmtId="0" fontId="16" fillId="0" borderId="0" xfId="0" applyFont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horizontal="left" vertical="center" wrapText="1"/>
    </xf>
    <xf numFmtId="0" fontId="6" fillId="3" borderId="4" xfId="0" applyFont="1" applyFill="1" applyBorder="1" applyAlignment="1">
      <alignment horizontal="left" vertical="center" wrapText="1"/>
    </xf>
    <xf numFmtId="0" fontId="6" fillId="0" borderId="1" xfId="0" quotePrefix="1" applyFont="1" applyBorder="1" applyAlignment="1">
      <alignment horizontal="center" wrapText="1"/>
    </xf>
    <xf numFmtId="0" fontId="6" fillId="0" borderId="2" xfId="0" quotePrefix="1" applyFont="1" applyBorder="1" applyAlignment="1">
      <alignment horizontal="center" wrapText="1"/>
    </xf>
    <xf numFmtId="0" fontId="6" fillId="0" borderId="4" xfId="0" quotePrefix="1" applyFont="1" applyBorder="1" applyAlignment="1">
      <alignment horizontal="center" wrapText="1"/>
    </xf>
    <xf numFmtId="0" fontId="14" fillId="0" borderId="3" xfId="0" quotePrefix="1" applyFont="1" applyBorder="1" applyAlignment="1">
      <alignment horizontal="center" wrapText="1"/>
    </xf>
    <xf numFmtId="0" fontId="14" fillId="0" borderId="1" xfId="0" quotePrefix="1" applyFont="1" applyBorder="1" applyAlignment="1">
      <alignment horizontal="center" wrapText="1"/>
    </xf>
    <xf numFmtId="0" fontId="11" fillId="0" borderId="1" xfId="0" applyFont="1" applyBorder="1" applyAlignment="1">
      <alignment horizontal="left" vertical="center" wrapText="1"/>
    </xf>
    <xf numFmtId="0" fontId="9" fillId="0" borderId="2" xfId="0" applyFont="1" applyBorder="1" applyAlignment="1">
      <alignment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7" fillId="0" borderId="0" xfId="0" quotePrefix="1" applyFont="1" applyAlignment="1">
      <alignment horizontal="left" wrapText="1"/>
    </xf>
    <xf numFmtId="0" fontId="5" fillId="0" borderId="0" xfId="0" applyFont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0" fontId="11" fillId="0" borderId="1" xfId="0" quotePrefix="1" applyFont="1" applyBorder="1" applyAlignment="1">
      <alignment horizontal="left" vertical="center" wrapText="1"/>
    </xf>
    <xf numFmtId="0" fontId="11" fillId="0" borderId="1" xfId="0" quotePrefix="1" applyFont="1" applyBorder="1" applyAlignment="1">
      <alignment horizontal="left" vertical="center"/>
    </xf>
    <xf numFmtId="0" fontId="9" fillId="0" borderId="2" xfId="0" applyFont="1" applyBorder="1" applyAlignment="1">
      <alignment vertical="center"/>
    </xf>
    <xf numFmtId="0" fontId="11" fillId="0" borderId="0" xfId="0" applyFont="1" applyAlignment="1">
      <alignment horizontal="left" vertical="top" wrapText="1"/>
    </xf>
    <xf numFmtId="0" fontId="11" fillId="3" borderId="1" xfId="0" applyFont="1" applyFill="1" applyBorder="1" applyAlignment="1">
      <alignment horizontal="left" vertical="center" wrapText="1"/>
    </xf>
    <xf numFmtId="0" fontId="9" fillId="3" borderId="2" xfId="0" applyFont="1" applyFill="1" applyBorder="1" applyAlignment="1">
      <alignment vertical="center"/>
    </xf>
    <xf numFmtId="0" fontId="17" fillId="0" borderId="5" xfId="0" applyFont="1" applyBorder="1" applyAlignment="1">
      <alignment horizontal="left" wrapText="1"/>
    </xf>
    <xf numFmtId="0" fontId="6" fillId="3" borderId="1" xfId="0" applyFont="1" applyFill="1" applyBorder="1" applyAlignment="1" applyProtection="1">
      <alignment horizontal="center" vertical="center" wrapText="1"/>
      <protection locked="0"/>
    </xf>
    <xf numFmtId="0" fontId="6" fillId="3" borderId="2" xfId="0" applyFont="1" applyFill="1" applyBorder="1" applyAlignment="1" applyProtection="1">
      <alignment horizontal="center" vertical="center" wrapText="1"/>
      <protection locked="0"/>
    </xf>
    <xf numFmtId="0" fontId="6" fillId="3" borderId="4" xfId="0" applyFont="1" applyFill="1" applyBorder="1" applyAlignment="1" applyProtection="1">
      <alignment horizontal="center" vertical="center" wrapText="1"/>
      <protection locked="0"/>
    </xf>
    <xf numFmtId="0" fontId="3" fillId="3" borderId="1" xfId="0" applyFont="1" applyFill="1" applyBorder="1" applyAlignment="1" applyProtection="1">
      <alignment horizontal="center" vertical="center" wrapText="1"/>
      <protection locked="0"/>
    </xf>
    <xf numFmtId="0" fontId="3" fillId="3" borderId="2" xfId="0" applyFont="1" applyFill="1" applyBorder="1" applyAlignment="1" applyProtection="1">
      <alignment horizontal="center" vertical="center" wrapText="1"/>
      <protection locked="0"/>
    </xf>
    <xf numFmtId="0" fontId="3" fillId="3" borderId="4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2" fillId="0" borderId="0" xfId="0" applyFont="1" applyAlignment="1">
      <alignment wrapText="1"/>
    </xf>
    <xf numFmtId="0" fontId="41" fillId="2" borderId="1" xfId="0" applyFont="1" applyFill="1" applyBorder="1" applyAlignment="1">
      <alignment horizontal="left" vertical="center" wrapText="1"/>
    </xf>
    <xf numFmtId="0" fontId="41" fillId="2" borderId="2" xfId="0" applyFont="1" applyFill="1" applyBorder="1" applyAlignment="1">
      <alignment horizontal="left" vertical="center" wrapText="1"/>
    </xf>
    <xf numFmtId="0" fontId="41" fillId="2" borderId="4" xfId="0" applyFont="1" applyFill="1" applyBorder="1" applyAlignment="1">
      <alignment horizontal="left" vertical="center" wrapText="1"/>
    </xf>
    <xf numFmtId="0" fontId="18" fillId="0" borderId="0" xfId="0" applyFont="1" applyAlignment="1">
      <alignment horizontal="center"/>
    </xf>
    <xf numFmtId="0" fontId="41" fillId="3" borderId="3" xfId="0" applyFont="1" applyFill="1" applyBorder="1" applyAlignment="1">
      <alignment horizontal="center" vertical="center" wrapText="1"/>
    </xf>
    <xf numFmtId="0" fontId="43" fillId="3" borderId="3" xfId="0" applyFont="1" applyFill="1" applyBorder="1" applyAlignment="1">
      <alignment horizontal="center" vertical="center" wrapText="1"/>
    </xf>
    <xf numFmtId="0" fontId="41" fillId="2" borderId="3" xfId="0" applyFont="1" applyFill="1" applyBorder="1" applyAlignment="1">
      <alignment horizontal="left" vertical="center" wrapText="1"/>
    </xf>
  </cellXfs>
  <cellStyles count="48">
    <cellStyle name="20% - Accent1" xfId="2" xr:uid="{C2346DE1-13AB-42DC-A548-FFE8F413733F}"/>
    <cellStyle name="20% - Accent2" xfId="3" xr:uid="{9B92C912-2165-4A1F-8518-0E7F9546A92D}"/>
    <cellStyle name="20% - Accent3" xfId="4" xr:uid="{110801D7-B5CF-4A6F-B27E-F42CADEF9B7D}"/>
    <cellStyle name="20% - Accent4" xfId="5" xr:uid="{94BBA54C-24AC-4D8A-BDE2-C26C2D3D84C8}"/>
    <cellStyle name="20% - Accent5" xfId="6" xr:uid="{83899ACE-00FD-4E4A-B640-D71A6C26F4A2}"/>
    <cellStyle name="20% - Accent6" xfId="7" xr:uid="{F20F690C-1708-41E1-92C1-CEBAC5DA9BAC}"/>
    <cellStyle name="40% - Accent1" xfId="8" xr:uid="{D8731320-AC25-4EF8-83D6-6BAB3E40A144}"/>
    <cellStyle name="40% - Accent2" xfId="9" xr:uid="{8DB01092-7E1B-406B-9603-8426281B0611}"/>
    <cellStyle name="40% - Accent3" xfId="10" xr:uid="{301CCE34-8FE1-4F70-BEA0-DA8D2335B6FC}"/>
    <cellStyle name="40% - Accent4" xfId="11" xr:uid="{2A238E87-C844-4C26-8FFE-05ACE76D4A2C}"/>
    <cellStyle name="40% - Accent5" xfId="12" xr:uid="{05E40DC3-B868-490A-8A2F-AE38A6821F77}"/>
    <cellStyle name="40% - Accent6" xfId="13" xr:uid="{8EFFE51A-CF94-468B-A7AF-6E8179B3BE5F}"/>
    <cellStyle name="60% - Accent1" xfId="14" xr:uid="{9920B34C-580C-4464-8422-E83D58179544}"/>
    <cellStyle name="60% - Accent2" xfId="15" xr:uid="{21FAB1FF-E9AD-437A-9D52-10BAAE48592A}"/>
    <cellStyle name="60% - Accent3" xfId="16" xr:uid="{8CFB1AE6-1CB7-4A6F-95C7-F8EEC4F4B145}"/>
    <cellStyle name="60% - Accent4" xfId="17" xr:uid="{50AF72DA-A2C7-41E2-BCFA-7A38E59AAFE3}"/>
    <cellStyle name="60% - Accent5" xfId="18" xr:uid="{24EA8786-BF0F-4B8D-88BD-F3F882A11695}"/>
    <cellStyle name="60% - Accent6" xfId="19" xr:uid="{B21FCB0C-FB3C-4D7B-96A1-C4E3C4F90779}"/>
    <cellStyle name="Accent1" xfId="20" xr:uid="{3BE7206F-C22D-4A99-AC5E-4FABF0F00DA0}"/>
    <cellStyle name="Accent2" xfId="21" xr:uid="{7C385EBD-48B9-4260-A065-EEA19AFE0897}"/>
    <cellStyle name="Accent3" xfId="22" xr:uid="{02340D87-B60B-4A25-BB51-614554469988}"/>
    <cellStyle name="Accent4" xfId="23" xr:uid="{CFB8FE02-1C7F-40D3-A2D8-35CB2F315E81}"/>
    <cellStyle name="Accent5" xfId="24" xr:uid="{C01DAA89-9F4F-41CD-AAB4-D2A477D464B9}"/>
    <cellStyle name="Accent6" xfId="25" xr:uid="{9723D854-5652-4A5F-9260-B7D12FF4E3A4}"/>
    <cellStyle name="Bad" xfId="26" xr:uid="{D621B976-941D-47F5-A326-BCAF2688A747}"/>
    <cellStyle name="Calculation" xfId="27" xr:uid="{B11DDE38-4F26-4F41-A18C-B421BDBCDA53}"/>
    <cellStyle name="Check Cell" xfId="28" xr:uid="{A944C400-147A-4E4E-AEBA-81ABB57093CA}"/>
    <cellStyle name="Dobro" xfId="46" builtinId="26"/>
    <cellStyle name="Explanatory Text" xfId="29" xr:uid="{750CF886-2EBC-4878-B2C8-3F1B250BBB4C}"/>
    <cellStyle name="Good" xfId="30" xr:uid="{7D5F54B5-88F2-4FFE-B1D2-DF490D1FEAB2}"/>
    <cellStyle name="Heading 1" xfId="31" xr:uid="{5D87D70D-0212-419F-B23A-04A6F6B53271}"/>
    <cellStyle name="Heading 2" xfId="32" xr:uid="{A6D2EED3-0A61-4510-B5E5-041654ECE890}"/>
    <cellStyle name="Heading 3" xfId="33" xr:uid="{75784EA4-862E-462B-8C53-068C684077B3}"/>
    <cellStyle name="Heading 4" xfId="34" xr:uid="{D9C8B270-9F58-425E-A8DE-AF28487ED760}"/>
    <cellStyle name="Input" xfId="35" xr:uid="{8DB4F739-9497-4401-81AA-2474A3064A4D}"/>
    <cellStyle name="Linked Cell" xfId="36" xr:uid="{51BEFE07-5C23-4388-9EA9-1F47B190BC4B}"/>
    <cellStyle name="Neutral" xfId="37" xr:uid="{5DCE0A2F-F8D2-419D-97BB-99381D34DA06}"/>
    <cellStyle name="Normalno" xfId="0" builtinId="0"/>
    <cellStyle name="Normalno 2" xfId="38" xr:uid="{5505EF92-72F8-4500-9822-FBE581C2ACEF}"/>
    <cellStyle name="Normalno 3" xfId="1" xr:uid="{157022EE-14F4-4861-B57F-67F3CA2A3588}"/>
    <cellStyle name="Note" xfId="39" xr:uid="{E57A79E6-8ED2-4FA7-A628-321282F59EE7}"/>
    <cellStyle name="Note 2" xfId="40" xr:uid="{FF09DCCC-137C-4E75-BC30-E9255FBE0F31}"/>
    <cellStyle name="Obično_List10" xfId="41" xr:uid="{387FF064-53F6-4B91-8016-A8CECA15C568}"/>
    <cellStyle name="Obično_List5" xfId="47" xr:uid="{4D3DA9D3-FC1D-4997-92C4-AC5073F16E3B}"/>
    <cellStyle name="Output" xfId="42" xr:uid="{3441D8AC-875B-4D38-8B3E-FEE4D82674A0}"/>
    <cellStyle name="Title" xfId="43" xr:uid="{8F600767-E383-4A42-9CA3-3247EF1E84B7}"/>
    <cellStyle name="Total" xfId="44" xr:uid="{2C6E36B6-7F89-4858-9755-63C0BF9A2BF4}"/>
    <cellStyle name="Warning Text" xfId="45" xr:uid="{315156A9-0DC1-490E-9C46-DB1DC584AF3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KA\Downloads\Izvr&#353;enje%20prora&#269;una%204.razina%20O&#352;%20&#268;akovci%2028.02.2024.xlsx" TargetMode="External"/><Relationship Id="rId1" Type="http://schemas.openxmlformats.org/officeDocument/2006/relationships/externalLinkPath" Target="Izvr&#353;enje%20prora&#269;una%204.razina%20O&#352;%20&#268;akovci%2028.02.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Opći dio (s VSŽ)"/>
      <sheetName val="Opći dio (bez VSŽ)"/>
      <sheetName val="Izvršenje prihoda"/>
      <sheetName val="Izvršenje rashoda"/>
      <sheetName val="III. razina"/>
      <sheetName val="Pomoćni list"/>
    </sheetNames>
    <sheetDataSet>
      <sheetData sheetId="0"/>
      <sheetData sheetId="1"/>
      <sheetData sheetId="2">
        <row r="9">
          <cell r="D9" t="str">
            <v>6321</v>
          </cell>
          <cell r="G9">
            <v>0</v>
          </cell>
          <cell r="H9">
            <v>0</v>
          </cell>
        </row>
        <row r="10">
          <cell r="D10" t="str">
            <v>6322</v>
          </cell>
          <cell r="G10">
            <v>0</v>
          </cell>
          <cell r="H10">
            <v>0</v>
          </cell>
        </row>
        <row r="11">
          <cell r="D11">
            <v>6323</v>
          </cell>
          <cell r="G11">
            <v>0</v>
          </cell>
          <cell r="H11">
            <v>0</v>
          </cell>
        </row>
        <row r="12">
          <cell r="D12">
            <v>6324</v>
          </cell>
          <cell r="G12">
            <v>0</v>
          </cell>
          <cell r="H12">
            <v>0</v>
          </cell>
        </row>
        <row r="13">
          <cell r="D13"/>
          <cell r="G13">
            <v>0</v>
          </cell>
          <cell r="H13">
            <v>0</v>
          </cell>
        </row>
        <row r="14">
          <cell r="D14" t="str">
            <v>6331</v>
          </cell>
          <cell r="G14">
            <v>0</v>
          </cell>
          <cell r="H14">
            <v>0</v>
          </cell>
        </row>
        <row r="15">
          <cell r="D15" t="str">
            <v>6332</v>
          </cell>
          <cell r="G15">
            <v>0</v>
          </cell>
          <cell r="H15">
            <v>0</v>
          </cell>
        </row>
        <row r="16">
          <cell r="D16"/>
          <cell r="G16">
            <v>0</v>
          </cell>
          <cell r="H16">
            <v>0</v>
          </cell>
        </row>
        <row r="17">
          <cell r="D17" t="str">
            <v>6341</v>
          </cell>
          <cell r="G17">
            <v>0</v>
          </cell>
          <cell r="H17">
            <v>0</v>
          </cell>
        </row>
        <row r="18">
          <cell r="D18" t="str">
            <v>6342</v>
          </cell>
          <cell r="G18">
            <v>0</v>
          </cell>
          <cell r="H18">
            <v>0</v>
          </cell>
        </row>
        <row r="19">
          <cell r="D19"/>
          <cell r="G19">
            <v>795379.9</v>
          </cell>
          <cell r="H19">
            <v>667490.39999999991</v>
          </cell>
        </row>
        <row r="20">
          <cell r="D20">
            <v>6361</v>
          </cell>
          <cell r="G20">
            <v>712066.63</v>
          </cell>
          <cell r="H20">
            <v>658211.96</v>
          </cell>
        </row>
        <row r="21">
          <cell r="D21">
            <v>6362</v>
          </cell>
          <cell r="G21">
            <v>83313.26999999999</v>
          </cell>
          <cell r="H21">
            <v>9278.44</v>
          </cell>
        </row>
        <row r="22">
          <cell r="D22"/>
          <cell r="G22">
            <v>0</v>
          </cell>
          <cell r="H22">
            <v>0</v>
          </cell>
        </row>
        <row r="23">
          <cell r="D23">
            <v>6381</v>
          </cell>
          <cell r="G23">
            <v>0</v>
          </cell>
          <cell r="H23">
            <v>0</v>
          </cell>
        </row>
        <row r="24">
          <cell r="D24">
            <v>6382</v>
          </cell>
          <cell r="G24">
            <v>0</v>
          </cell>
          <cell r="H24">
            <v>0</v>
          </cell>
        </row>
        <row r="25">
          <cell r="D25"/>
          <cell r="G25">
            <v>0</v>
          </cell>
          <cell r="H25">
            <v>0</v>
          </cell>
        </row>
        <row r="26">
          <cell r="D26">
            <v>6391</v>
          </cell>
          <cell r="G26">
            <v>0</v>
          </cell>
          <cell r="H26">
            <v>0</v>
          </cell>
        </row>
        <row r="27">
          <cell r="D27">
            <v>6392</v>
          </cell>
          <cell r="G27">
            <v>0</v>
          </cell>
          <cell r="H27">
            <v>0</v>
          </cell>
        </row>
        <row r="28">
          <cell r="D28">
            <v>6393</v>
          </cell>
          <cell r="G28">
            <v>0</v>
          </cell>
          <cell r="H28">
            <v>0</v>
          </cell>
        </row>
        <row r="29">
          <cell r="D29">
            <v>6394</v>
          </cell>
          <cell r="G29">
            <v>0</v>
          </cell>
          <cell r="H29">
            <v>0</v>
          </cell>
        </row>
        <row r="30">
          <cell r="D30"/>
          <cell r="G30">
            <v>0</v>
          </cell>
          <cell r="H30">
            <v>0</v>
          </cell>
        </row>
        <row r="31">
          <cell r="D31"/>
          <cell r="G31">
            <v>0</v>
          </cell>
          <cell r="H31">
            <v>0</v>
          </cell>
        </row>
        <row r="32">
          <cell r="D32" t="str">
            <v>6413</v>
          </cell>
          <cell r="G32">
            <v>0</v>
          </cell>
          <cell r="H32">
            <v>0</v>
          </cell>
        </row>
        <row r="33">
          <cell r="D33"/>
          <cell r="G33">
            <v>0</v>
          </cell>
          <cell r="H33">
            <v>0</v>
          </cell>
        </row>
        <row r="34">
          <cell r="D34" t="str">
            <v>6422</v>
          </cell>
          <cell r="G34">
            <v>0</v>
          </cell>
          <cell r="H34">
            <v>0</v>
          </cell>
        </row>
        <row r="35">
          <cell r="D35">
            <v>6425</v>
          </cell>
          <cell r="G35">
            <v>0</v>
          </cell>
          <cell r="H35">
            <v>0</v>
          </cell>
        </row>
        <row r="36">
          <cell r="D36" t="str">
            <v>6429</v>
          </cell>
          <cell r="G36">
            <v>0</v>
          </cell>
          <cell r="H36">
            <v>0</v>
          </cell>
        </row>
        <row r="37">
          <cell r="D37"/>
          <cell r="G37">
            <v>300</v>
          </cell>
          <cell r="H37">
            <v>16243.3</v>
          </cell>
        </row>
        <row r="38">
          <cell r="D38"/>
          <cell r="G38">
            <v>300</v>
          </cell>
          <cell r="H38">
            <v>16243.3</v>
          </cell>
        </row>
        <row r="39">
          <cell r="D39" t="str">
            <v>6526</v>
          </cell>
          <cell r="G39">
            <v>300</v>
          </cell>
          <cell r="H39">
            <v>16243.3</v>
          </cell>
        </row>
        <row r="40">
          <cell r="D40"/>
          <cell r="G40">
            <v>5398.25</v>
          </cell>
          <cell r="H40">
            <v>3349.42</v>
          </cell>
        </row>
        <row r="41">
          <cell r="D41"/>
          <cell r="G41">
            <v>5000</v>
          </cell>
          <cell r="H41">
            <v>2833.23</v>
          </cell>
        </row>
        <row r="42">
          <cell r="D42">
            <v>6614</v>
          </cell>
          <cell r="G42">
            <v>0</v>
          </cell>
          <cell r="H42">
            <v>0</v>
          </cell>
        </row>
        <row r="43">
          <cell r="D43">
            <v>6615</v>
          </cell>
          <cell r="G43">
            <v>5000</v>
          </cell>
          <cell r="H43">
            <v>2833.23</v>
          </cell>
        </row>
        <row r="44">
          <cell r="D44"/>
          <cell r="G44">
            <v>398.25</v>
          </cell>
          <cell r="H44">
            <v>516.19000000000005</v>
          </cell>
        </row>
        <row r="45">
          <cell r="D45" t="str">
            <v>6631</v>
          </cell>
          <cell r="G45">
            <v>398.25</v>
          </cell>
          <cell r="H45">
            <v>516.19000000000005</v>
          </cell>
        </row>
        <row r="46">
          <cell r="D46" t="str">
            <v>6632</v>
          </cell>
          <cell r="G46">
            <v>0</v>
          </cell>
          <cell r="H46">
            <v>0</v>
          </cell>
        </row>
        <row r="47">
          <cell r="D47"/>
          <cell r="G47">
            <v>162058.63999999998</v>
          </cell>
          <cell r="H47">
            <v>101082.27</v>
          </cell>
        </row>
        <row r="48">
          <cell r="D48"/>
          <cell r="G48">
            <v>162058.63999999998</v>
          </cell>
          <cell r="H48">
            <v>101082.27</v>
          </cell>
        </row>
        <row r="49">
          <cell r="D49">
            <v>6711</v>
          </cell>
          <cell r="G49">
            <v>162058.63999999998</v>
          </cell>
          <cell r="H49">
            <v>101082.27</v>
          </cell>
        </row>
        <row r="50">
          <cell r="D50">
            <v>6712</v>
          </cell>
          <cell r="G50">
            <v>0</v>
          </cell>
          <cell r="H50">
            <v>0</v>
          </cell>
        </row>
        <row r="51">
          <cell r="D51">
            <v>6714</v>
          </cell>
          <cell r="G51">
            <v>0</v>
          </cell>
          <cell r="H51">
            <v>0</v>
          </cell>
        </row>
        <row r="52">
          <cell r="D52"/>
          <cell r="G52">
            <v>0</v>
          </cell>
          <cell r="H52">
            <v>0</v>
          </cell>
        </row>
        <row r="53">
          <cell r="D53">
            <v>6731</v>
          </cell>
          <cell r="G53">
            <v>0</v>
          </cell>
          <cell r="H53">
            <v>0</v>
          </cell>
        </row>
        <row r="54">
          <cell r="D54"/>
          <cell r="G54">
            <v>0</v>
          </cell>
          <cell r="H54">
            <v>0</v>
          </cell>
        </row>
        <row r="55">
          <cell r="D55"/>
          <cell r="G55">
            <v>0</v>
          </cell>
          <cell r="H55">
            <v>0</v>
          </cell>
        </row>
        <row r="56">
          <cell r="D56">
            <v>6831</v>
          </cell>
          <cell r="G56">
            <v>0</v>
          </cell>
          <cell r="H56">
            <v>0</v>
          </cell>
        </row>
      </sheetData>
      <sheetData sheetId="3">
        <row r="9">
          <cell r="D9" t="str">
            <v>3111</v>
          </cell>
          <cell r="G9">
            <v>500942.96</v>
          </cell>
          <cell r="H9">
            <v>460329.41</v>
          </cell>
        </row>
        <row r="10">
          <cell r="D10" t="str">
            <v>3112</v>
          </cell>
          <cell r="G10">
            <v>0</v>
          </cell>
          <cell r="H10">
            <v>0</v>
          </cell>
        </row>
        <row r="11">
          <cell r="D11" t="str">
            <v>3113</v>
          </cell>
          <cell r="G11">
            <v>2369.89</v>
          </cell>
          <cell r="H11">
            <v>1835.75</v>
          </cell>
        </row>
        <row r="12">
          <cell r="D12" t="str">
            <v>3114</v>
          </cell>
          <cell r="G12">
            <v>12756.83</v>
          </cell>
          <cell r="H12">
            <v>9228.42</v>
          </cell>
        </row>
        <row r="13">
          <cell r="G13">
            <v>9300</v>
          </cell>
          <cell r="H13">
            <v>19575.91</v>
          </cell>
        </row>
        <row r="14">
          <cell r="D14" t="str">
            <v>3121</v>
          </cell>
          <cell r="G14">
            <v>9300</v>
          </cell>
          <cell r="H14">
            <v>19575.91</v>
          </cell>
        </row>
        <row r="15">
          <cell r="G15">
            <v>82930.820000000007</v>
          </cell>
          <cell r="H15">
            <v>79147.91</v>
          </cell>
        </row>
        <row r="16">
          <cell r="D16" t="str">
            <v>3131</v>
          </cell>
          <cell r="G16">
            <v>0</v>
          </cell>
          <cell r="H16">
            <v>0</v>
          </cell>
        </row>
        <row r="17">
          <cell r="D17" t="str">
            <v>3132</v>
          </cell>
          <cell r="G17">
            <v>82919</v>
          </cell>
          <cell r="H17">
            <v>79140.19</v>
          </cell>
        </row>
        <row r="18">
          <cell r="D18" t="str">
            <v>3133</v>
          </cell>
          <cell r="G18">
            <v>11.82</v>
          </cell>
          <cell r="H18">
            <v>7.72</v>
          </cell>
        </row>
        <row r="19">
          <cell r="G19">
            <v>265194.06000000006</v>
          </cell>
          <cell r="H19">
            <v>221458.06</v>
          </cell>
        </row>
        <row r="20">
          <cell r="G20">
            <v>63019.18</v>
          </cell>
          <cell r="H20">
            <v>48651.45</v>
          </cell>
        </row>
        <row r="21">
          <cell r="D21" t="str">
            <v>3211</v>
          </cell>
          <cell r="G21">
            <v>2618.25</v>
          </cell>
          <cell r="H21">
            <v>722.18000000000006</v>
          </cell>
        </row>
        <row r="22">
          <cell r="D22" t="str">
            <v>3212</v>
          </cell>
          <cell r="G22">
            <v>53000</v>
          </cell>
          <cell r="H22">
            <v>43783</v>
          </cell>
        </row>
        <row r="23">
          <cell r="D23" t="str">
            <v>3213</v>
          </cell>
          <cell r="G23">
            <v>2400</v>
          </cell>
          <cell r="H23">
            <v>270.68</v>
          </cell>
        </row>
        <row r="24">
          <cell r="D24">
            <v>3214</v>
          </cell>
          <cell r="G24">
            <v>5000.93</v>
          </cell>
          <cell r="H24">
            <v>3875.5899999999997</v>
          </cell>
        </row>
        <row r="25">
          <cell r="G25">
            <v>63666.29</v>
          </cell>
          <cell r="H25">
            <v>40419.910000000003</v>
          </cell>
        </row>
        <row r="26">
          <cell r="D26" t="str">
            <v>3221</v>
          </cell>
          <cell r="G26">
            <v>10139.75</v>
          </cell>
          <cell r="H26">
            <v>2760.1</v>
          </cell>
        </row>
        <row r="27">
          <cell r="D27" t="str">
            <v>3222</v>
          </cell>
          <cell r="G27">
            <v>16200</v>
          </cell>
          <cell r="H27">
            <v>11367.21</v>
          </cell>
        </row>
        <row r="28">
          <cell r="D28" t="str">
            <v>3223</v>
          </cell>
          <cell r="G28">
            <v>24530.21</v>
          </cell>
          <cell r="H28">
            <v>23777.57</v>
          </cell>
        </row>
        <row r="29">
          <cell r="D29" t="str">
            <v>3224</v>
          </cell>
          <cell r="G29">
            <v>796.33</v>
          </cell>
          <cell r="H29">
            <v>1393.98</v>
          </cell>
        </row>
        <row r="30">
          <cell r="D30" t="str">
            <v>3225</v>
          </cell>
          <cell r="G30">
            <v>12000</v>
          </cell>
          <cell r="H30">
            <v>1004.05</v>
          </cell>
        </row>
        <row r="31">
          <cell r="D31" t="str">
            <v>3227</v>
          </cell>
          <cell r="G31">
            <v>0</v>
          </cell>
          <cell r="H31">
            <v>117</v>
          </cell>
        </row>
        <row r="32">
          <cell r="G32">
            <v>133655.42000000001</v>
          </cell>
          <cell r="H32">
            <v>126313.02999999998</v>
          </cell>
        </row>
        <row r="33">
          <cell r="D33" t="str">
            <v>3231</v>
          </cell>
          <cell r="G33">
            <v>54228.480000000003</v>
          </cell>
          <cell r="H33">
            <v>71109.23</v>
          </cell>
        </row>
        <row r="34">
          <cell r="D34" t="str">
            <v>3232</v>
          </cell>
          <cell r="G34">
            <v>60647.56</v>
          </cell>
          <cell r="H34">
            <v>42462.149999999994</v>
          </cell>
        </row>
        <row r="35">
          <cell r="D35" t="str">
            <v>3233</v>
          </cell>
          <cell r="G35">
            <v>0</v>
          </cell>
          <cell r="H35">
            <v>0</v>
          </cell>
        </row>
        <row r="36">
          <cell r="D36" t="str">
            <v>3234</v>
          </cell>
          <cell r="G36">
            <v>13180</v>
          </cell>
          <cell r="H36">
            <v>6831.63</v>
          </cell>
        </row>
        <row r="37">
          <cell r="D37">
            <v>3235</v>
          </cell>
          <cell r="G37">
            <v>0</v>
          </cell>
          <cell r="H37">
            <v>0</v>
          </cell>
        </row>
        <row r="38">
          <cell r="D38" t="str">
            <v>3236</v>
          </cell>
          <cell r="G38">
            <v>1299.3799999999999</v>
          </cell>
          <cell r="H38">
            <v>2567.61</v>
          </cell>
        </row>
        <row r="39">
          <cell r="D39" t="str">
            <v>3237</v>
          </cell>
          <cell r="G39">
            <v>2350</v>
          </cell>
          <cell r="H39">
            <v>1537.55</v>
          </cell>
        </row>
        <row r="40">
          <cell r="D40" t="str">
            <v>3238</v>
          </cell>
          <cell r="G40">
            <v>1800</v>
          </cell>
          <cell r="H40">
            <v>1363.73</v>
          </cell>
        </row>
        <row r="41">
          <cell r="D41" t="str">
            <v>3239</v>
          </cell>
          <cell r="G41">
            <v>150</v>
          </cell>
          <cell r="H41">
            <v>441.13</v>
          </cell>
        </row>
        <row r="42">
          <cell r="G42">
            <v>0</v>
          </cell>
          <cell r="H42">
            <v>0</v>
          </cell>
        </row>
        <row r="43">
          <cell r="D43" t="str">
            <v>3241</v>
          </cell>
          <cell r="G43">
            <v>0</v>
          </cell>
          <cell r="H43">
            <v>0</v>
          </cell>
        </row>
        <row r="44">
          <cell r="G44">
            <v>4853.17</v>
          </cell>
          <cell r="H44">
            <v>6073.67</v>
          </cell>
        </row>
        <row r="45">
          <cell r="D45" t="str">
            <v>3292</v>
          </cell>
          <cell r="G45">
            <v>2846.64</v>
          </cell>
          <cell r="H45">
            <v>2846.64</v>
          </cell>
        </row>
        <row r="46">
          <cell r="D46" t="str">
            <v>3293</v>
          </cell>
          <cell r="G46">
            <v>160</v>
          </cell>
          <cell r="H46">
            <v>0</v>
          </cell>
        </row>
        <row r="47">
          <cell r="D47" t="str">
            <v>3294</v>
          </cell>
          <cell r="G47">
            <v>13.27</v>
          </cell>
          <cell r="H47">
            <v>13.27</v>
          </cell>
        </row>
        <row r="48">
          <cell r="D48">
            <v>3295</v>
          </cell>
          <cell r="G48">
            <v>1244.43</v>
          </cell>
          <cell r="H48">
            <v>2624.9300000000003</v>
          </cell>
        </row>
        <row r="49">
          <cell r="D49">
            <v>3296</v>
          </cell>
          <cell r="G49">
            <v>588.83000000000004</v>
          </cell>
          <cell r="H49">
            <v>588.83000000000004</v>
          </cell>
        </row>
        <row r="50">
          <cell r="D50" t="str">
            <v>3299</v>
          </cell>
          <cell r="G50">
            <v>0</v>
          </cell>
          <cell r="H50">
            <v>0</v>
          </cell>
        </row>
        <row r="51">
          <cell r="G51">
            <v>3059.62</v>
          </cell>
          <cell r="H51">
            <v>1128.48</v>
          </cell>
        </row>
        <row r="52">
          <cell r="G52">
            <v>0</v>
          </cell>
          <cell r="H52">
            <v>0</v>
          </cell>
        </row>
        <row r="53">
          <cell r="D53" t="str">
            <v>3422</v>
          </cell>
          <cell r="G53">
            <v>0</v>
          </cell>
          <cell r="H53">
            <v>0</v>
          </cell>
        </row>
        <row r="54">
          <cell r="D54" t="str">
            <v>3423</v>
          </cell>
          <cell r="G54">
            <v>0</v>
          </cell>
          <cell r="H54">
            <v>0</v>
          </cell>
        </row>
        <row r="55">
          <cell r="D55" t="str">
            <v>3425</v>
          </cell>
          <cell r="G55">
            <v>0</v>
          </cell>
          <cell r="H55">
            <v>0</v>
          </cell>
        </row>
        <row r="56">
          <cell r="G56">
            <v>3059.62</v>
          </cell>
          <cell r="H56">
            <v>1128.48</v>
          </cell>
        </row>
        <row r="57">
          <cell r="D57" t="str">
            <v>3431</v>
          </cell>
          <cell r="G57">
            <v>1050</v>
          </cell>
          <cell r="H57">
            <v>820.79</v>
          </cell>
        </row>
        <row r="58">
          <cell r="D58" t="str">
            <v>3433</v>
          </cell>
          <cell r="G58">
            <v>2009.62</v>
          </cell>
          <cell r="H58">
            <v>307.69</v>
          </cell>
        </row>
        <row r="59">
          <cell r="G59">
            <v>0</v>
          </cell>
          <cell r="H59">
            <v>0</v>
          </cell>
        </row>
        <row r="60">
          <cell r="G60">
            <v>0</v>
          </cell>
          <cell r="H60">
            <v>0</v>
          </cell>
        </row>
        <row r="61">
          <cell r="D61" t="str">
            <v>3631</v>
          </cell>
          <cell r="G61">
            <v>0</v>
          </cell>
          <cell r="H61">
            <v>0</v>
          </cell>
        </row>
        <row r="62">
          <cell r="G62">
            <v>0</v>
          </cell>
          <cell r="H62">
            <v>0</v>
          </cell>
        </row>
        <row r="63">
          <cell r="D63">
            <v>3681</v>
          </cell>
          <cell r="G63">
            <v>0</v>
          </cell>
          <cell r="H63">
            <v>0</v>
          </cell>
        </row>
        <row r="64">
          <cell r="D64">
            <v>3682</v>
          </cell>
          <cell r="G64">
            <v>0</v>
          </cell>
          <cell r="H64">
            <v>0</v>
          </cell>
        </row>
        <row r="65">
          <cell r="G65">
            <v>0</v>
          </cell>
          <cell r="H65">
            <v>0</v>
          </cell>
        </row>
        <row r="66">
          <cell r="D66">
            <v>3691</v>
          </cell>
          <cell r="G66">
            <v>0</v>
          </cell>
          <cell r="H66">
            <v>0</v>
          </cell>
        </row>
        <row r="67">
          <cell r="D67">
            <v>3692</v>
          </cell>
          <cell r="G67">
            <v>0</v>
          </cell>
          <cell r="H67">
            <v>0</v>
          </cell>
        </row>
        <row r="68">
          <cell r="D68">
            <v>3693</v>
          </cell>
          <cell r="G68">
            <v>0</v>
          </cell>
          <cell r="H68">
            <v>0</v>
          </cell>
        </row>
        <row r="69">
          <cell r="D69">
            <v>3694</v>
          </cell>
          <cell r="G69">
            <v>0</v>
          </cell>
          <cell r="H69">
            <v>0</v>
          </cell>
        </row>
        <row r="70">
          <cell r="G70">
            <v>5620</v>
          </cell>
          <cell r="H70">
            <v>6286.32</v>
          </cell>
        </row>
        <row r="71">
          <cell r="G71">
            <v>5620</v>
          </cell>
          <cell r="H71">
            <v>6286.32</v>
          </cell>
        </row>
        <row r="72">
          <cell r="D72">
            <v>3721</v>
          </cell>
          <cell r="G72">
            <v>20</v>
          </cell>
          <cell r="H72">
            <v>20</v>
          </cell>
        </row>
        <row r="73">
          <cell r="D73" t="str">
            <v>3722</v>
          </cell>
          <cell r="G73">
            <v>5600</v>
          </cell>
          <cell r="H73">
            <v>6266.32</v>
          </cell>
        </row>
        <row r="74">
          <cell r="D74">
            <v>3723</v>
          </cell>
          <cell r="G74">
            <v>0</v>
          </cell>
          <cell r="H74">
            <v>0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Q35"/>
  <sheetViews>
    <sheetView workbookViewId="0">
      <selection activeCell="B1" sqref="B1:L27"/>
    </sheetView>
  </sheetViews>
  <sheetFormatPr defaultRowHeight="15" x14ac:dyDescent="0.25"/>
  <cols>
    <col min="6" max="10" width="25.28515625" customWidth="1"/>
    <col min="11" max="12" width="15.7109375" customWidth="1"/>
  </cols>
  <sheetData>
    <row r="1" spans="2:12" ht="42" customHeight="1" x14ac:dyDescent="0.25">
      <c r="B1" s="118" t="s">
        <v>55</v>
      </c>
      <c r="C1" s="118"/>
      <c r="D1" s="118"/>
      <c r="E1" s="118"/>
      <c r="F1" s="118"/>
      <c r="G1" s="118"/>
      <c r="H1" s="118"/>
      <c r="I1" s="118"/>
      <c r="J1" s="118"/>
      <c r="K1" s="118"/>
      <c r="L1" s="118"/>
    </row>
    <row r="2" spans="2:12" ht="18" customHeight="1" x14ac:dyDescent="0.25">
      <c r="B2" s="2"/>
      <c r="C2" s="2"/>
      <c r="D2" s="2"/>
      <c r="E2" s="2"/>
      <c r="F2" s="2"/>
      <c r="G2" s="2"/>
      <c r="H2" s="2"/>
      <c r="I2" s="2"/>
      <c r="J2" s="2"/>
      <c r="K2" s="2"/>
    </row>
    <row r="3" spans="2:12" ht="15.75" customHeight="1" x14ac:dyDescent="0.25">
      <c r="B3" s="118" t="s">
        <v>12</v>
      </c>
      <c r="C3" s="118"/>
      <c r="D3" s="118"/>
      <c r="E3" s="118"/>
      <c r="F3" s="118"/>
      <c r="G3" s="118"/>
      <c r="H3" s="118"/>
      <c r="I3" s="118"/>
      <c r="J3" s="118"/>
      <c r="K3" s="118"/>
      <c r="L3" s="118"/>
    </row>
    <row r="4" spans="2:12" ht="36" customHeight="1" x14ac:dyDescent="0.25">
      <c r="B4" s="104"/>
      <c r="C4" s="104"/>
      <c r="D4" s="104"/>
      <c r="E4" s="2"/>
      <c r="F4" s="2"/>
      <c r="G4" s="2"/>
      <c r="H4" s="2"/>
      <c r="I4" s="2"/>
      <c r="J4" s="3"/>
      <c r="K4" s="3"/>
    </row>
    <row r="5" spans="2:12" ht="18" customHeight="1" x14ac:dyDescent="0.25">
      <c r="B5" s="118" t="s">
        <v>63</v>
      </c>
      <c r="C5" s="118"/>
      <c r="D5" s="118"/>
      <c r="E5" s="118"/>
      <c r="F5" s="118"/>
      <c r="G5" s="118"/>
      <c r="H5" s="118"/>
      <c r="I5" s="118"/>
      <c r="J5" s="118"/>
      <c r="K5" s="118"/>
      <c r="L5" s="118"/>
    </row>
    <row r="6" spans="2:12" ht="18" customHeight="1" x14ac:dyDescent="0.25">
      <c r="B6" s="36"/>
      <c r="C6" s="38"/>
      <c r="D6" s="38"/>
      <c r="E6" s="38"/>
      <c r="F6" s="38"/>
      <c r="G6" s="38"/>
      <c r="H6" s="38"/>
      <c r="I6" s="38"/>
      <c r="J6" s="38"/>
      <c r="K6" s="38"/>
    </row>
    <row r="7" spans="2:12" x14ac:dyDescent="0.25">
      <c r="B7" s="126" t="s">
        <v>64</v>
      </c>
      <c r="C7" s="126"/>
      <c r="D7" s="126"/>
      <c r="E7" s="126"/>
      <c r="F7" s="126"/>
      <c r="G7" s="4"/>
      <c r="H7" s="4"/>
      <c r="I7" s="4"/>
      <c r="J7" s="4"/>
      <c r="K7" s="22"/>
    </row>
    <row r="8" spans="2:12" ht="25.5" x14ac:dyDescent="0.25">
      <c r="B8" s="108" t="s">
        <v>7</v>
      </c>
      <c r="C8" s="109"/>
      <c r="D8" s="109"/>
      <c r="E8" s="109"/>
      <c r="F8" s="110"/>
      <c r="G8" s="26" t="s">
        <v>152</v>
      </c>
      <c r="H8" s="1" t="s">
        <v>54</v>
      </c>
      <c r="I8" s="1" t="s">
        <v>51</v>
      </c>
      <c r="J8" s="26" t="s">
        <v>156</v>
      </c>
      <c r="K8" s="1" t="s">
        <v>17</v>
      </c>
      <c r="L8" s="1" t="s">
        <v>52</v>
      </c>
    </row>
    <row r="9" spans="2:12" s="29" customFormat="1" ht="11.25" x14ac:dyDescent="0.2">
      <c r="B9" s="111">
        <v>1</v>
      </c>
      <c r="C9" s="111"/>
      <c r="D9" s="111"/>
      <c r="E9" s="111"/>
      <c r="F9" s="112"/>
      <c r="G9" s="28">
        <v>2</v>
      </c>
      <c r="H9" s="27">
        <v>3</v>
      </c>
      <c r="I9" s="27">
        <v>4</v>
      </c>
      <c r="J9" s="27">
        <v>5</v>
      </c>
      <c r="K9" s="27" t="s">
        <v>19</v>
      </c>
      <c r="L9" s="27" t="s">
        <v>20</v>
      </c>
    </row>
    <row r="10" spans="2:12" x14ac:dyDescent="0.25">
      <c r="B10" s="124" t="s">
        <v>0</v>
      </c>
      <c r="C10" s="103"/>
      <c r="D10" s="103"/>
      <c r="E10" s="103"/>
      <c r="F10" s="125"/>
      <c r="G10" s="68">
        <f>SUM(G11:G12)</f>
        <v>626493.37</v>
      </c>
      <c r="H10" s="68">
        <f>SUM(H11:H12)</f>
        <v>963136.79</v>
      </c>
      <c r="I10" s="68">
        <f t="shared" ref="I10:J10" si="0">SUM(I11:I12)</f>
        <v>963136.79</v>
      </c>
      <c r="J10" s="68">
        <f t="shared" si="0"/>
        <v>788165.39</v>
      </c>
      <c r="K10" s="21"/>
      <c r="L10" s="21"/>
    </row>
    <row r="11" spans="2:12" x14ac:dyDescent="0.25">
      <c r="B11" s="113" t="s">
        <v>56</v>
      </c>
      <c r="C11" s="114"/>
      <c r="D11" s="114"/>
      <c r="E11" s="114"/>
      <c r="F11" s="122"/>
      <c r="G11" s="67">
        <f>' Račun prihoda i rashoda'!G11</f>
        <v>626493.37</v>
      </c>
      <c r="H11" s="67">
        <f>' Račun prihoda i rashoda'!H11</f>
        <v>963136.79</v>
      </c>
      <c r="I11" s="67">
        <f>' Račun prihoda i rashoda'!I11</f>
        <v>963136.79</v>
      </c>
      <c r="J11" s="67">
        <f>' Račun prihoda i rashoda'!J11</f>
        <v>788165.39</v>
      </c>
      <c r="K11" s="67">
        <f>' Račun prihoda i rashoda'!K11</f>
        <v>1.26</v>
      </c>
      <c r="L11" s="67">
        <f>' Račun prihoda i rashoda'!L11</f>
        <v>0.82</v>
      </c>
    </row>
    <row r="12" spans="2:12" x14ac:dyDescent="0.25">
      <c r="B12" s="121" t="s">
        <v>61</v>
      </c>
      <c r="C12" s="122"/>
      <c r="D12" s="122"/>
      <c r="E12" s="122"/>
      <c r="F12" s="122"/>
      <c r="G12" s="67"/>
      <c r="H12" s="67"/>
      <c r="I12" s="67"/>
      <c r="J12" s="67"/>
      <c r="K12" s="19"/>
      <c r="L12" s="19"/>
    </row>
    <row r="13" spans="2:12" x14ac:dyDescent="0.25">
      <c r="B13" s="23" t="s">
        <v>1</v>
      </c>
      <c r="C13" s="37"/>
      <c r="D13" s="37"/>
      <c r="E13" s="37"/>
      <c r="F13" s="37"/>
      <c r="G13" s="68">
        <f>SUM(G14:G15)</f>
        <v>631134.15</v>
      </c>
      <c r="H13" s="68">
        <f>SUM(H14:H15)</f>
        <v>966184.24</v>
      </c>
      <c r="I13" s="68">
        <f>SUM(I14:I15)</f>
        <v>966184.24</v>
      </c>
      <c r="J13" s="68">
        <f>SUM(J14:J15)</f>
        <v>803594.51</v>
      </c>
      <c r="K13" s="21"/>
      <c r="L13" s="21"/>
    </row>
    <row r="14" spans="2:12" x14ac:dyDescent="0.25">
      <c r="B14" s="120" t="s">
        <v>57</v>
      </c>
      <c r="C14" s="114"/>
      <c r="D14" s="114"/>
      <c r="E14" s="114"/>
      <c r="F14" s="114"/>
      <c r="G14" s="67">
        <f>' Račun prihoda i rashoda'!G32</f>
        <v>626076.5</v>
      </c>
      <c r="H14" s="67">
        <f>' Račun prihoda i rashoda'!H32</f>
        <v>882174.18</v>
      </c>
      <c r="I14" s="67">
        <f>' Račun prihoda i rashoda'!I32</f>
        <v>882174.18</v>
      </c>
      <c r="J14" s="67">
        <f>' Račun prihoda i rashoda'!J32</f>
        <v>798873.26</v>
      </c>
      <c r="K14" s="19">
        <f>' Račun prihoda i rashoda'!K32</f>
        <v>128</v>
      </c>
      <c r="L14" s="19">
        <f>' Račun prihoda i rashoda'!L32</f>
        <v>91</v>
      </c>
    </row>
    <row r="15" spans="2:12" x14ac:dyDescent="0.25">
      <c r="B15" s="121" t="s">
        <v>58</v>
      </c>
      <c r="C15" s="122"/>
      <c r="D15" s="122"/>
      <c r="E15" s="122"/>
      <c r="F15" s="122"/>
      <c r="G15" s="67">
        <f>' Račun prihoda i rashoda'!G79</f>
        <v>5057.6499999999996</v>
      </c>
      <c r="H15" s="67">
        <f>' Račun prihoda i rashoda'!H79</f>
        <v>84010.06</v>
      </c>
      <c r="I15" s="67">
        <f>' Račun prihoda i rashoda'!I79</f>
        <v>84010.06</v>
      </c>
      <c r="J15" s="67">
        <f>' Račun prihoda i rashoda'!J79</f>
        <v>4721.25</v>
      </c>
      <c r="K15" s="19">
        <f>' Račun prihoda i rashoda'!K79</f>
        <v>93</v>
      </c>
      <c r="L15" s="19">
        <f>' Račun prihoda i rashoda'!L79</f>
        <v>6</v>
      </c>
    </row>
    <row r="16" spans="2:12" x14ac:dyDescent="0.25">
      <c r="B16" s="102" t="s">
        <v>67</v>
      </c>
      <c r="C16" s="103"/>
      <c r="D16" s="103"/>
      <c r="E16" s="103"/>
      <c r="F16" s="103"/>
      <c r="G16" s="68">
        <f>G10-G13</f>
        <v>-4640.78</v>
      </c>
      <c r="H16" s="68">
        <f>H10-H13</f>
        <v>-3047.45</v>
      </c>
      <c r="I16" s="68">
        <f t="shared" ref="I16:J16" si="1">I10-I13</f>
        <v>-3047.45</v>
      </c>
      <c r="J16" s="68">
        <f t="shared" si="1"/>
        <v>-15429.12</v>
      </c>
      <c r="K16" s="20"/>
      <c r="L16" s="20"/>
    </row>
    <row r="17" spans="1:43" ht="18" x14ac:dyDescent="0.25">
      <c r="B17" s="2"/>
      <c r="C17" s="17"/>
      <c r="D17" s="17"/>
      <c r="E17" s="17"/>
      <c r="F17" s="17"/>
      <c r="G17" s="17"/>
      <c r="H17" s="17"/>
      <c r="I17" s="18"/>
      <c r="J17" s="18"/>
      <c r="K17" s="18"/>
      <c r="L17" s="18"/>
    </row>
    <row r="18" spans="1:43" ht="18" customHeight="1" x14ac:dyDescent="0.25">
      <c r="B18" s="126" t="s">
        <v>68</v>
      </c>
      <c r="C18" s="126"/>
      <c r="D18" s="126"/>
      <c r="E18" s="126"/>
      <c r="F18" s="126"/>
      <c r="G18" s="17"/>
      <c r="H18" s="17"/>
      <c r="I18" s="18"/>
      <c r="J18" s="18"/>
      <c r="K18" s="18"/>
      <c r="L18" s="18"/>
    </row>
    <row r="19" spans="1:43" ht="25.5" x14ac:dyDescent="0.25">
      <c r="B19" s="108" t="s">
        <v>7</v>
      </c>
      <c r="C19" s="109"/>
      <c r="D19" s="109"/>
      <c r="E19" s="109"/>
      <c r="F19" s="110"/>
      <c r="G19" s="26" t="s">
        <v>152</v>
      </c>
      <c r="H19" s="1" t="s">
        <v>54</v>
      </c>
      <c r="I19" s="1" t="s">
        <v>51</v>
      </c>
      <c r="J19" s="26" t="s">
        <v>156</v>
      </c>
      <c r="K19" s="1" t="s">
        <v>17</v>
      </c>
      <c r="L19" s="1" t="s">
        <v>52</v>
      </c>
    </row>
    <row r="20" spans="1:43" s="29" customFormat="1" x14ac:dyDescent="0.25">
      <c r="B20" s="111">
        <v>1</v>
      </c>
      <c r="C20" s="111"/>
      <c r="D20" s="111"/>
      <c r="E20" s="111"/>
      <c r="F20" s="112"/>
      <c r="G20" s="28">
        <v>2</v>
      </c>
      <c r="H20" s="27">
        <v>3</v>
      </c>
      <c r="I20" s="27">
        <v>4</v>
      </c>
      <c r="J20" s="27">
        <v>5</v>
      </c>
      <c r="K20" s="27" t="s">
        <v>19</v>
      </c>
      <c r="L20" s="27" t="s">
        <v>20</v>
      </c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</row>
    <row r="21" spans="1:43" ht="15.75" customHeight="1" x14ac:dyDescent="0.25">
      <c r="A21" s="29"/>
      <c r="B21" s="113" t="s">
        <v>59</v>
      </c>
      <c r="C21" s="115"/>
      <c r="D21" s="115"/>
      <c r="E21" s="115"/>
      <c r="F21" s="116"/>
      <c r="G21" s="19"/>
      <c r="H21" s="19"/>
      <c r="I21" s="19"/>
      <c r="J21" s="19"/>
      <c r="K21" s="19"/>
      <c r="L21" s="19"/>
    </row>
    <row r="22" spans="1:43" x14ac:dyDescent="0.25">
      <c r="A22" s="29"/>
      <c r="B22" s="113" t="s">
        <v>60</v>
      </c>
      <c r="C22" s="114"/>
      <c r="D22" s="114"/>
      <c r="E22" s="114"/>
      <c r="F22" s="114"/>
      <c r="G22" s="19"/>
      <c r="H22" s="19"/>
      <c r="I22" s="19"/>
      <c r="J22" s="19"/>
      <c r="K22" s="19"/>
      <c r="L22" s="19"/>
    </row>
    <row r="23" spans="1:43" s="39" customFormat="1" ht="15" customHeight="1" x14ac:dyDescent="0.25">
      <c r="A23" s="29"/>
      <c r="B23" s="105" t="s">
        <v>62</v>
      </c>
      <c r="C23" s="106"/>
      <c r="D23" s="106"/>
      <c r="E23" s="106"/>
      <c r="F23" s="107"/>
      <c r="G23" s="21"/>
      <c r="H23" s="21"/>
      <c r="I23" s="21"/>
      <c r="J23" s="21"/>
      <c r="K23" s="21"/>
      <c r="L23" s="21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</row>
    <row r="24" spans="1:43" s="39" customFormat="1" ht="15" customHeight="1" x14ac:dyDescent="0.25">
      <c r="A24" s="29"/>
      <c r="B24" s="105" t="s">
        <v>69</v>
      </c>
      <c r="C24" s="106"/>
      <c r="D24" s="106"/>
      <c r="E24" s="106"/>
      <c r="F24" s="107"/>
      <c r="G24" s="68"/>
      <c r="H24" s="68">
        <v>3047.45</v>
      </c>
      <c r="I24" s="68">
        <v>3047.45</v>
      </c>
      <c r="J24" s="68"/>
      <c r="K24" s="68"/>
      <c r="L24" s="68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</row>
    <row r="25" spans="1:43" x14ac:dyDescent="0.25">
      <c r="A25" s="29"/>
      <c r="B25" s="102" t="s">
        <v>70</v>
      </c>
      <c r="C25" s="103"/>
      <c r="D25" s="103"/>
      <c r="E25" s="103"/>
      <c r="F25" s="103"/>
      <c r="G25" s="68">
        <f>G16+G24</f>
        <v>-4640.78</v>
      </c>
      <c r="H25" s="68">
        <f>H16+H24</f>
        <v>0</v>
      </c>
      <c r="I25" s="68">
        <f>I16+I24</f>
        <v>0</v>
      </c>
      <c r="J25" s="68">
        <f>J16+J24</f>
        <v>-15429.12</v>
      </c>
      <c r="K25" s="68"/>
      <c r="L25" s="68"/>
    </row>
    <row r="26" spans="1:43" ht="15.75" x14ac:dyDescent="0.25">
      <c r="B26" s="14"/>
      <c r="C26" s="15"/>
      <c r="D26" s="15"/>
      <c r="E26" s="15"/>
      <c r="F26" s="15"/>
      <c r="G26" s="16"/>
      <c r="H26" s="16"/>
      <c r="I26" s="16"/>
      <c r="J26" s="16"/>
      <c r="K26" s="16"/>
    </row>
    <row r="27" spans="1:43" ht="15.75" x14ac:dyDescent="0.25">
      <c r="B27" s="117" t="s">
        <v>75</v>
      </c>
      <c r="C27" s="117"/>
      <c r="D27" s="117"/>
      <c r="E27" s="117"/>
      <c r="F27" s="117"/>
      <c r="G27" s="117"/>
      <c r="H27" s="117"/>
      <c r="I27" s="117"/>
      <c r="J27" s="117"/>
      <c r="K27" s="117"/>
      <c r="L27" s="117"/>
    </row>
    <row r="28" spans="1:43" ht="15.75" x14ac:dyDescent="0.25">
      <c r="B28" s="14"/>
      <c r="C28" s="15"/>
      <c r="D28" s="15"/>
      <c r="E28" s="15"/>
      <c r="F28" s="15"/>
      <c r="G28" s="16"/>
      <c r="H28" s="16"/>
      <c r="I28" s="16"/>
      <c r="J28" s="16"/>
      <c r="K28" s="16"/>
    </row>
    <row r="29" spans="1:43" ht="15" customHeight="1" x14ac:dyDescent="0.25">
      <c r="B29" s="123" t="s">
        <v>50</v>
      </c>
      <c r="C29" s="123"/>
      <c r="D29" s="123"/>
      <c r="E29" s="123"/>
      <c r="F29" s="123"/>
      <c r="G29" s="123"/>
      <c r="H29" s="123"/>
      <c r="I29" s="123"/>
      <c r="J29" s="123"/>
      <c r="K29" s="123"/>
      <c r="L29" s="123"/>
    </row>
    <row r="30" spans="1:43" x14ac:dyDescent="0.25">
      <c r="B30" s="35"/>
      <c r="C30" s="35"/>
      <c r="D30" s="35"/>
      <c r="E30" s="35"/>
      <c r="F30" s="35"/>
      <c r="G30" s="35"/>
      <c r="H30" s="35"/>
      <c r="I30" s="35"/>
      <c r="J30" s="35"/>
      <c r="K30" s="35"/>
    </row>
    <row r="31" spans="1:43" ht="15" customHeight="1" x14ac:dyDescent="0.25">
      <c r="B31" s="123" t="s">
        <v>71</v>
      </c>
      <c r="C31" s="123"/>
      <c r="D31" s="123"/>
      <c r="E31" s="123"/>
      <c r="F31" s="123"/>
      <c r="G31" s="123"/>
      <c r="H31" s="123"/>
      <c r="I31" s="123"/>
      <c r="J31" s="123"/>
      <c r="K31" s="123"/>
      <c r="L31" s="123"/>
    </row>
    <row r="32" spans="1:43" ht="36.75" customHeight="1" x14ac:dyDescent="0.25">
      <c r="B32" s="123"/>
      <c r="C32" s="123"/>
      <c r="D32" s="123"/>
      <c r="E32" s="123"/>
      <c r="F32" s="123"/>
      <c r="G32" s="123"/>
      <c r="H32" s="123"/>
      <c r="I32" s="123"/>
      <c r="J32" s="123"/>
      <c r="K32" s="123"/>
      <c r="L32" s="123"/>
    </row>
    <row r="33" spans="2:12" x14ac:dyDescent="0.25">
      <c r="B33" s="119"/>
      <c r="C33" s="119"/>
      <c r="D33" s="119"/>
      <c r="E33" s="119"/>
      <c r="F33" s="119"/>
      <c r="G33" s="119"/>
      <c r="H33" s="119"/>
      <c r="I33" s="119"/>
      <c r="J33" s="119"/>
      <c r="K33" s="119"/>
    </row>
    <row r="34" spans="2:12" ht="15" customHeight="1" x14ac:dyDescent="0.25">
      <c r="B34" s="101" t="s">
        <v>76</v>
      </c>
      <c r="C34" s="101"/>
      <c r="D34" s="101"/>
      <c r="E34" s="101"/>
      <c r="F34" s="101"/>
      <c r="G34" s="101"/>
      <c r="H34" s="101"/>
      <c r="I34" s="101"/>
      <c r="J34" s="101"/>
      <c r="K34" s="101"/>
      <c r="L34" s="101"/>
    </row>
    <row r="35" spans="2:12" x14ac:dyDescent="0.25">
      <c r="B35" s="101"/>
      <c r="C35" s="101"/>
      <c r="D35" s="101"/>
      <c r="E35" s="101"/>
      <c r="F35" s="101"/>
      <c r="G35" s="101"/>
      <c r="H35" s="101"/>
      <c r="I35" s="101"/>
      <c r="J35" s="101"/>
      <c r="K35" s="101"/>
      <c r="L35" s="101"/>
    </row>
  </sheetData>
  <mergeCells count="27">
    <mergeCell ref="B1:L1"/>
    <mergeCell ref="B3:L3"/>
    <mergeCell ref="B5:L5"/>
    <mergeCell ref="B33:F33"/>
    <mergeCell ref="G33:K33"/>
    <mergeCell ref="B14:F14"/>
    <mergeCell ref="B15:F15"/>
    <mergeCell ref="B29:L29"/>
    <mergeCell ref="B31:L32"/>
    <mergeCell ref="B9:F9"/>
    <mergeCell ref="B10:F10"/>
    <mergeCell ref="B11:F11"/>
    <mergeCell ref="B7:F7"/>
    <mergeCell ref="B8:F8"/>
    <mergeCell ref="B12:F12"/>
    <mergeCell ref="B18:F18"/>
    <mergeCell ref="B34:L35"/>
    <mergeCell ref="B16:F16"/>
    <mergeCell ref="B25:F25"/>
    <mergeCell ref="B4:D4"/>
    <mergeCell ref="B24:F24"/>
    <mergeCell ref="B19:F19"/>
    <mergeCell ref="B20:F20"/>
    <mergeCell ref="B22:F22"/>
    <mergeCell ref="B23:F23"/>
    <mergeCell ref="B21:F21"/>
    <mergeCell ref="B27:L27"/>
  </mergeCells>
  <pageMargins left="0.7" right="0.7" top="0.75" bottom="0.75" header="0.3" footer="0.3"/>
  <pageSetup paperSize="9" scale="6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L88"/>
  <sheetViews>
    <sheetView topLeftCell="D58" workbookViewId="0">
      <selection activeCell="B2" sqref="B2:L85"/>
    </sheetView>
  </sheetViews>
  <sheetFormatPr defaultRowHeight="15" x14ac:dyDescent="0.25"/>
  <cols>
    <col min="1" max="1" width="9.140625" style="49"/>
    <col min="2" max="2" width="7.42578125" style="49" bestFit="1" customWidth="1"/>
    <col min="3" max="3" width="8.42578125" style="49" bestFit="1" customWidth="1"/>
    <col min="4" max="4" width="5.42578125" style="49" bestFit="1" customWidth="1"/>
    <col min="5" max="5" width="9.85546875" style="49" customWidth="1"/>
    <col min="6" max="6" width="44.7109375" style="49" customWidth="1"/>
    <col min="7" max="10" width="25.28515625" style="49" customWidth="1"/>
    <col min="11" max="12" width="15.7109375" style="49" customWidth="1"/>
    <col min="13" max="16384" width="9.140625" style="49"/>
  </cols>
  <sheetData>
    <row r="1" spans="2:12" ht="18" customHeight="1" x14ac:dyDescent="0.25">
      <c r="B1" s="48"/>
      <c r="C1" s="48"/>
      <c r="D1" s="48"/>
      <c r="E1" s="48"/>
      <c r="F1" s="48"/>
      <c r="G1" s="48"/>
      <c r="H1" s="48"/>
      <c r="I1" s="48"/>
      <c r="J1" s="48"/>
      <c r="K1" s="48"/>
    </row>
    <row r="2" spans="2:12" ht="15.75" customHeight="1" x14ac:dyDescent="0.25">
      <c r="B2" s="133" t="s">
        <v>12</v>
      </c>
      <c r="C2" s="133"/>
      <c r="D2" s="133"/>
      <c r="E2" s="133"/>
      <c r="F2" s="133"/>
      <c r="G2" s="133"/>
      <c r="H2" s="133"/>
      <c r="I2" s="133"/>
      <c r="J2" s="133"/>
      <c r="K2" s="133"/>
      <c r="L2" s="133"/>
    </row>
    <row r="3" spans="2:12" ht="18" x14ac:dyDescent="0.25">
      <c r="B3" s="48"/>
      <c r="C3" s="48"/>
      <c r="D3" s="48"/>
      <c r="E3" s="48"/>
      <c r="F3" s="48"/>
      <c r="G3" s="48"/>
      <c r="H3" s="48"/>
      <c r="I3" s="48"/>
      <c r="J3" s="50"/>
      <c r="K3" s="50"/>
    </row>
    <row r="4" spans="2:12" ht="18" customHeight="1" x14ac:dyDescent="0.25">
      <c r="B4" s="133" t="s">
        <v>72</v>
      </c>
      <c r="C4" s="133"/>
      <c r="D4" s="133"/>
      <c r="E4" s="133"/>
      <c r="F4" s="133"/>
      <c r="G4" s="133"/>
      <c r="H4" s="133"/>
      <c r="I4" s="133"/>
      <c r="J4" s="133"/>
      <c r="K4" s="133"/>
      <c r="L4" s="133"/>
    </row>
    <row r="5" spans="2:12" ht="18" x14ac:dyDescent="0.25">
      <c r="B5" s="48"/>
      <c r="C5" s="48"/>
      <c r="D5" s="48"/>
      <c r="E5" s="48"/>
      <c r="F5" s="48"/>
      <c r="G5" s="48"/>
      <c r="H5" s="48"/>
      <c r="I5" s="48"/>
      <c r="J5" s="50"/>
      <c r="K5" s="50"/>
    </row>
    <row r="6" spans="2:12" ht="15.75" customHeight="1" x14ac:dyDescent="0.25">
      <c r="B6" s="133" t="s">
        <v>18</v>
      </c>
      <c r="C6" s="133"/>
      <c r="D6" s="133"/>
      <c r="E6" s="133"/>
      <c r="F6" s="133"/>
      <c r="G6" s="133"/>
      <c r="H6" s="133"/>
      <c r="I6" s="133"/>
      <c r="J6" s="133"/>
      <c r="K6" s="133"/>
      <c r="L6" s="133"/>
    </row>
    <row r="7" spans="2:12" ht="18" x14ac:dyDescent="0.25">
      <c r="B7" s="48"/>
      <c r="C7" s="48"/>
      <c r="D7" s="48"/>
      <c r="E7" s="48"/>
      <c r="F7" s="48"/>
      <c r="G7" s="48"/>
      <c r="H7" s="48"/>
      <c r="I7" s="48"/>
      <c r="J7" s="50"/>
      <c r="K7" s="50"/>
    </row>
    <row r="8" spans="2:12" ht="25.5" x14ac:dyDescent="0.25">
      <c r="B8" s="127" t="s">
        <v>7</v>
      </c>
      <c r="C8" s="128"/>
      <c r="D8" s="128"/>
      <c r="E8" s="128"/>
      <c r="F8" s="129"/>
      <c r="G8" s="47" t="s">
        <v>152</v>
      </c>
      <c r="H8" s="47" t="s">
        <v>54</v>
      </c>
      <c r="I8" s="47" t="s">
        <v>51</v>
      </c>
      <c r="J8" s="47" t="s">
        <v>156</v>
      </c>
      <c r="K8" s="47" t="s">
        <v>17</v>
      </c>
      <c r="L8" s="47" t="s">
        <v>52</v>
      </c>
    </row>
    <row r="9" spans="2:12" ht="16.5" customHeight="1" x14ac:dyDescent="0.25">
      <c r="B9" s="127">
        <v>1</v>
      </c>
      <c r="C9" s="128"/>
      <c r="D9" s="128"/>
      <c r="E9" s="128"/>
      <c r="F9" s="129"/>
      <c r="G9" s="47">
        <v>2</v>
      </c>
      <c r="H9" s="47">
        <v>3</v>
      </c>
      <c r="I9" s="47">
        <v>4</v>
      </c>
      <c r="J9" s="47">
        <v>5</v>
      </c>
      <c r="K9" s="47" t="s">
        <v>19</v>
      </c>
      <c r="L9" s="47" t="s">
        <v>20</v>
      </c>
    </row>
    <row r="10" spans="2:12" x14ac:dyDescent="0.25">
      <c r="B10" s="46"/>
      <c r="C10" s="46"/>
      <c r="D10" s="46"/>
      <c r="E10" s="46"/>
      <c r="F10" s="46" t="s">
        <v>21</v>
      </c>
      <c r="G10" s="88">
        <f>G11</f>
        <v>626493.37</v>
      </c>
      <c r="H10" s="88">
        <f>H11</f>
        <v>963136.79</v>
      </c>
      <c r="I10" s="88">
        <f t="shared" ref="I10:J10" si="0">I11</f>
        <v>963136.79</v>
      </c>
      <c r="J10" s="88">
        <f t="shared" si="0"/>
        <v>788165.39</v>
      </c>
      <c r="K10" s="64">
        <f>J10/G10</f>
        <v>1.26</v>
      </c>
      <c r="L10" s="64">
        <f>J10/I10</f>
        <v>0.82</v>
      </c>
    </row>
    <row r="11" spans="2:12" ht="15.75" customHeight="1" x14ac:dyDescent="0.25">
      <c r="B11" s="46">
        <v>6</v>
      </c>
      <c r="C11" s="46"/>
      <c r="D11" s="46"/>
      <c r="E11" s="46"/>
      <c r="F11" s="46" t="s">
        <v>2</v>
      </c>
      <c r="G11" s="88">
        <f>G12+G16+G19+G24</f>
        <v>626493.37</v>
      </c>
      <c r="H11" s="88">
        <f>H12+H16+H19+H24</f>
        <v>963136.79</v>
      </c>
      <c r="I11" s="88">
        <f>I12+I16+I19+I24</f>
        <v>963136.79</v>
      </c>
      <c r="J11" s="88">
        <f>J12+J16+J19+J24</f>
        <v>788165.39</v>
      </c>
      <c r="K11" s="64">
        <f t="shared" ref="K11:K26" si="1">J11/G11</f>
        <v>1.26</v>
      </c>
      <c r="L11" s="64">
        <f t="shared" ref="L11:L26" si="2">J11/I11</f>
        <v>0.82</v>
      </c>
    </row>
    <row r="12" spans="2:12" ht="25.5" x14ac:dyDescent="0.25">
      <c r="B12" s="46"/>
      <c r="C12" s="43">
        <v>63</v>
      </c>
      <c r="D12" s="43"/>
      <c r="E12" s="43"/>
      <c r="F12" s="43" t="s">
        <v>22</v>
      </c>
      <c r="G12" s="88">
        <f>G13</f>
        <v>529794.24</v>
      </c>
      <c r="H12" s="88">
        <f>H13</f>
        <v>795379.9</v>
      </c>
      <c r="I12" s="88">
        <f t="shared" ref="I12:J12" si="3">I13</f>
        <v>795379.9</v>
      </c>
      <c r="J12" s="88">
        <f t="shared" si="3"/>
        <v>667490.4</v>
      </c>
      <c r="K12" s="64">
        <f t="shared" si="1"/>
        <v>1.26</v>
      </c>
      <c r="L12" s="64">
        <f t="shared" si="2"/>
        <v>0.84</v>
      </c>
    </row>
    <row r="13" spans="2:12" ht="25.5" x14ac:dyDescent="0.25">
      <c r="B13" s="46"/>
      <c r="C13" s="43"/>
      <c r="D13" s="43">
        <v>636</v>
      </c>
      <c r="E13" s="43"/>
      <c r="F13" s="43" t="s">
        <v>79</v>
      </c>
      <c r="G13" s="88">
        <f>G14+G15</f>
        <v>529794.24</v>
      </c>
      <c r="H13" s="88">
        <f>H14+H15</f>
        <v>795379.9</v>
      </c>
      <c r="I13" s="88">
        <f t="shared" ref="I13:J13" si="4">I14+I15</f>
        <v>795379.9</v>
      </c>
      <c r="J13" s="88">
        <f t="shared" si="4"/>
        <v>667490.4</v>
      </c>
      <c r="K13" s="64">
        <f t="shared" si="1"/>
        <v>1.26</v>
      </c>
      <c r="L13" s="64">
        <f t="shared" si="2"/>
        <v>0.84</v>
      </c>
    </row>
    <row r="14" spans="2:12" x14ac:dyDescent="0.25">
      <c r="B14" s="51"/>
      <c r="C14" s="51"/>
      <c r="D14" s="51"/>
      <c r="E14" s="51">
        <v>6361</v>
      </c>
      <c r="F14" s="51" t="s">
        <v>77</v>
      </c>
      <c r="G14" s="93">
        <v>525953.06999999995</v>
      </c>
      <c r="H14" s="65">
        <f>SUMIF('[1]Izvršenje prihoda'!$D$9:$D$56,E14,'[1]Izvršenje prihoda'!$G$9:$G$56)</f>
        <v>712066.63</v>
      </c>
      <c r="I14" s="65">
        <f>SUMIF('[1]Izvršenje prihoda'!$D$9:$D$56,E14,'[1]Izvršenje prihoda'!$G$9:$G$56)</f>
        <v>712066.63</v>
      </c>
      <c r="J14" s="66">
        <f>SUMIF('[1]Izvršenje prihoda'!$D$9:$D$56,E14,'[1]Izvršenje prihoda'!$H$9:$H$56)</f>
        <v>658211.96</v>
      </c>
      <c r="K14" s="64">
        <f t="shared" si="1"/>
        <v>1.25</v>
      </c>
      <c r="L14" s="64">
        <f t="shared" si="2"/>
        <v>0.92</v>
      </c>
    </row>
    <row r="15" spans="2:12" x14ac:dyDescent="0.25">
      <c r="B15" s="51"/>
      <c r="C15" s="51"/>
      <c r="D15" s="52"/>
      <c r="E15" s="52">
        <v>6362</v>
      </c>
      <c r="F15" s="52" t="s">
        <v>78</v>
      </c>
      <c r="G15" s="93">
        <v>3841.17</v>
      </c>
      <c r="H15" s="65">
        <f>SUMIF('[1]Izvršenje prihoda'!$D$9:$D$56,E15,'[1]Izvršenje prihoda'!$G$9:$G$56)</f>
        <v>83313.27</v>
      </c>
      <c r="I15" s="65">
        <f>SUMIF('[1]Izvršenje prihoda'!$D$9:$D$56,E15,'[1]Izvršenje prihoda'!$G$9:$G$56)</f>
        <v>83313.27</v>
      </c>
      <c r="J15" s="66">
        <f>SUMIF('[1]Izvršenje prihoda'!$D$9:$D$56,E15,'[1]Izvršenje prihoda'!$H$9:$H$56)</f>
        <v>9278.44</v>
      </c>
      <c r="K15" s="64">
        <f t="shared" si="1"/>
        <v>2.42</v>
      </c>
      <c r="L15" s="64">
        <f t="shared" si="2"/>
        <v>0.11</v>
      </c>
    </row>
    <row r="16" spans="2:12" ht="25.5" x14ac:dyDescent="0.25">
      <c r="B16" s="51"/>
      <c r="C16" s="51">
        <v>65</v>
      </c>
      <c r="D16" s="52"/>
      <c r="E16" s="52"/>
      <c r="F16" s="52" t="s">
        <v>82</v>
      </c>
      <c r="G16" s="88">
        <f>G17</f>
        <v>1160.6600000000001</v>
      </c>
      <c r="H16" s="88">
        <f>H17</f>
        <v>300</v>
      </c>
      <c r="I16" s="88">
        <f t="shared" ref="I16:J17" si="5">I17</f>
        <v>300</v>
      </c>
      <c r="J16" s="88">
        <f t="shared" si="5"/>
        <v>16243.3</v>
      </c>
      <c r="K16" s="64">
        <f t="shared" si="1"/>
        <v>13.99</v>
      </c>
      <c r="L16" s="64">
        <f t="shared" si="2"/>
        <v>54.14</v>
      </c>
    </row>
    <row r="17" spans="2:12" x14ac:dyDescent="0.25">
      <c r="B17" s="51"/>
      <c r="C17" s="51"/>
      <c r="D17" s="52">
        <v>652</v>
      </c>
      <c r="E17" s="52"/>
      <c r="F17" s="52" t="s">
        <v>81</v>
      </c>
      <c r="G17" s="88">
        <f>G18</f>
        <v>1160.6600000000001</v>
      </c>
      <c r="H17" s="88">
        <f>H18</f>
        <v>300</v>
      </c>
      <c r="I17" s="88">
        <f t="shared" si="5"/>
        <v>300</v>
      </c>
      <c r="J17" s="88">
        <f t="shared" si="5"/>
        <v>16243.3</v>
      </c>
      <c r="K17" s="64">
        <f t="shared" si="1"/>
        <v>13.99</v>
      </c>
      <c r="L17" s="64">
        <f t="shared" si="2"/>
        <v>54.14</v>
      </c>
    </row>
    <row r="18" spans="2:12" x14ac:dyDescent="0.25">
      <c r="B18" s="51"/>
      <c r="C18" s="51"/>
      <c r="D18" s="52"/>
      <c r="E18" s="52">
        <v>6526</v>
      </c>
      <c r="F18" s="53" t="s">
        <v>80</v>
      </c>
      <c r="G18" s="93">
        <v>1160.6600000000001</v>
      </c>
      <c r="H18" s="65">
        <f>SUMIF('[1]Izvršenje prihoda'!$D$9:$D$56,E18,'[1]Izvršenje prihoda'!$G$9:$G$56)</f>
        <v>300</v>
      </c>
      <c r="I18" s="65">
        <f>SUMIF('[1]Izvršenje prihoda'!$D$9:$D$56,E18,'[1]Izvršenje prihoda'!$G$9:$G$56)</f>
        <v>300</v>
      </c>
      <c r="J18" s="66">
        <f>SUMIF('[1]Izvršenje prihoda'!$D$9:$D$56,E18,'[1]Izvršenje prihoda'!$H$9:$H$56)</f>
        <v>16243.3</v>
      </c>
      <c r="K18" s="64">
        <f t="shared" si="1"/>
        <v>13.99</v>
      </c>
      <c r="L18" s="64">
        <f t="shared" si="2"/>
        <v>54.14</v>
      </c>
    </row>
    <row r="19" spans="2:12" ht="25.5" x14ac:dyDescent="0.25">
      <c r="B19" s="51"/>
      <c r="C19" s="51">
        <v>66</v>
      </c>
      <c r="D19" s="52"/>
      <c r="E19" s="52"/>
      <c r="F19" s="43" t="s">
        <v>23</v>
      </c>
      <c r="G19" s="88">
        <f>G20</f>
        <v>1843.99</v>
      </c>
      <c r="H19" s="88">
        <f t="shared" ref="H19:I19" si="6">H20+H22</f>
        <v>5398.25</v>
      </c>
      <c r="I19" s="88">
        <f t="shared" si="6"/>
        <v>5398.25</v>
      </c>
      <c r="J19" s="88">
        <f>J20+J22</f>
        <v>3349.42</v>
      </c>
      <c r="K19" s="64">
        <f t="shared" si="1"/>
        <v>1.82</v>
      </c>
      <c r="L19" s="64">
        <f t="shared" si="2"/>
        <v>0.62</v>
      </c>
    </row>
    <row r="20" spans="2:12" ht="25.5" x14ac:dyDescent="0.25">
      <c r="B20" s="51"/>
      <c r="C20" s="54"/>
      <c r="D20" s="52">
        <v>661</v>
      </c>
      <c r="E20" s="52"/>
      <c r="F20" s="43" t="s">
        <v>24</v>
      </c>
      <c r="G20" s="88">
        <f t="shared" ref="G20:J20" si="7">G21</f>
        <v>1843.99</v>
      </c>
      <c r="H20" s="88">
        <f t="shared" si="7"/>
        <v>5000</v>
      </c>
      <c r="I20" s="88">
        <f t="shared" si="7"/>
        <v>5000</v>
      </c>
      <c r="J20" s="88">
        <f t="shared" si="7"/>
        <v>2833.23</v>
      </c>
      <c r="K20" s="64">
        <f t="shared" si="1"/>
        <v>1.54</v>
      </c>
      <c r="L20" s="64">
        <f t="shared" si="2"/>
        <v>0.56999999999999995</v>
      </c>
    </row>
    <row r="21" spans="2:12" x14ac:dyDescent="0.25">
      <c r="B21" s="51"/>
      <c r="C21" s="54"/>
      <c r="D21" s="52"/>
      <c r="E21" s="52">
        <v>6615</v>
      </c>
      <c r="F21" s="43" t="s">
        <v>83</v>
      </c>
      <c r="G21" s="93">
        <v>1843.99</v>
      </c>
      <c r="H21" s="65">
        <f>SUMIF('[1]Izvršenje prihoda'!$D$9:$D$56,E21,'[1]Izvršenje prihoda'!$G$9:$G$56)</f>
        <v>5000</v>
      </c>
      <c r="I21" s="65">
        <f>SUMIF('[1]Izvršenje prihoda'!$D$9:$D$56,E21,'[1]Izvršenje prihoda'!$G$9:$G$56)</f>
        <v>5000</v>
      </c>
      <c r="J21" s="66">
        <f>SUMIF('[1]Izvršenje prihoda'!$D$9:$D$56,E21,'[1]Izvršenje prihoda'!$H$9:$H$56)</f>
        <v>2833.23</v>
      </c>
      <c r="K21" s="64">
        <f t="shared" si="1"/>
        <v>1.54</v>
      </c>
      <c r="L21" s="64">
        <f t="shared" si="2"/>
        <v>0.56999999999999995</v>
      </c>
    </row>
    <row r="22" spans="2:12" x14ac:dyDescent="0.25">
      <c r="B22" s="51"/>
      <c r="C22" s="54"/>
      <c r="D22" s="52">
        <v>663</v>
      </c>
      <c r="E22" s="52"/>
      <c r="F22" s="92" t="s">
        <v>155</v>
      </c>
      <c r="G22" s="66">
        <f t="shared" ref="G22:I22" si="8">G23</f>
        <v>66.36</v>
      </c>
      <c r="H22" s="66">
        <f t="shared" si="8"/>
        <v>398.25</v>
      </c>
      <c r="I22" s="66">
        <f t="shared" si="8"/>
        <v>398.25</v>
      </c>
      <c r="J22" s="66">
        <f>J23</f>
        <v>516.19000000000005</v>
      </c>
      <c r="K22" s="64"/>
      <c r="L22" s="64"/>
    </row>
    <row r="23" spans="2:12" x14ac:dyDescent="0.25">
      <c r="B23" s="51"/>
      <c r="C23" s="54"/>
      <c r="D23" s="52"/>
      <c r="E23" s="52">
        <v>6631</v>
      </c>
      <c r="F23" s="92" t="s">
        <v>154</v>
      </c>
      <c r="G23" s="93">
        <v>66.36</v>
      </c>
      <c r="H23" s="65">
        <f>SUMIF('[1]Izvršenje prihoda'!$D$9:$D$56,E23,'[1]Izvršenje prihoda'!$G$9:$G$56)</f>
        <v>398.25</v>
      </c>
      <c r="I23" s="65">
        <f>SUMIF('[1]Izvršenje prihoda'!$D$9:$D$56,E23,'[1]Izvršenje prihoda'!$G$9:$G$56)</f>
        <v>398.25</v>
      </c>
      <c r="J23" s="66">
        <f>SUMIF('[1]Izvršenje prihoda'!$D$9:$D$56,E23,'[1]Izvršenje prihoda'!$H$9:$H$56)</f>
        <v>516.19000000000005</v>
      </c>
      <c r="K23" s="64"/>
      <c r="L23" s="64"/>
    </row>
    <row r="24" spans="2:12" ht="25.5" x14ac:dyDescent="0.25">
      <c r="B24" s="51"/>
      <c r="C24" s="51">
        <v>67</v>
      </c>
      <c r="D24" s="52"/>
      <c r="E24" s="52"/>
      <c r="F24" s="51" t="s">
        <v>84</v>
      </c>
      <c r="G24" s="88">
        <f>G25</f>
        <v>93694.48</v>
      </c>
      <c r="H24" s="88">
        <f>H25</f>
        <v>162058.64000000001</v>
      </c>
      <c r="I24" s="88">
        <f t="shared" ref="I24:J25" si="9">I25</f>
        <v>162058.64000000001</v>
      </c>
      <c r="J24" s="88">
        <f t="shared" si="9"/>
        <v>101082.27</v>
      </c>
      <c r="K24" s="64">
        <f t="shared" si="1"/>
        <v>1.08</v>
      </c>
      <c r="L24" s="64">
        <f t="shared" si="2"/>
        <v>0.62</v>
      </c>
    </row>
    <row r="25" spans="2:12" ht="25.5" x14ac:dyDescent="0.25">
      <c r="B25" s="51"/>
      <c r="C25" s="51"/>
      <c r="D25" s="51">
        <v>671</v>
      </c>
      <c r="E25" s="51"/>
      <c r="F25" s="51" t="s">
        <v>85</v>
      </c>
      <c r="G25" s="88">
        <f>G26</f>
        <v>93694.48</v>
      </c>
      <c r="H25" s="88">
        <f>H26</f>
        <v>162058.64000000001</v>
      </c>
      <c r="I25" s="88">
        <f t="shared" si="9"/>
        <v>162058.64000000001</v>
      </c>
      <c r="J25" s="88">
        <f t="shared" si="9"/>
        <v>101082.27</v>
      </c>
      <c r="K25" s="64">
        <f t="shared" si="1"/>
        <v>1.08</v>
      </c>
      <c r="L25" s="64">
        <f t="shared" si="2"/>
        <v>0.62</v>
      </c>
    </row>
    <row r="26" spans="2:12" ht="25.5" x14ac:dyDescent="0.25">
      <c r="B26" s="51"/>
      <c r="C26" s="51"/>
      <c r="D26" s="51"/>
      <c r="E26" s="51">
        <v>6711</v>
      </c>
      <c r="F26" s="51" t="s">
        <v>86</v>
      </c>
      <c r="G26" s="93">
        <v>93694.48</v>
      </c>
      <c r="H26" s="65">
        <f>SUMIF('[1]Izvršenje prihoda'!$D$9:$D$56,E26,'[1]Izvršenje prihoda'!$G$9:$G$56)</f>
        <v>162058.64000000001</v>
      </c>
      <c r="I26" s="65">
        <f>SUMIF('[1]Izvršenje prihoda'!$D$9:$D$56,E26,'[1]Izvršenje prihoda'!$G$9:$G$56)</f>
        <v>162058.64000000001</v>
      </c>
      <c r="J26" s="66">
        <f>SUMIF('[1]Izvršenje prihoda'!$D$9:$D$56,E26,'[1]Izvršenje prihoda'!$H$9:$H$56)</f>
        <v>101082.27</v>
      </c>
      <c r="K26" s="64">
        <f t="shared" si="1"/>
        <v>1.08</v>
      </c>
      <c r="L26" s="64">
        <f t="shared" si="2"/>
        <v>0.62</v>
      </c>
    </row>
    <row r="27" spans="2:12" ht="15.75" customHeight="1" x14ac:dyDescent="0.25"/>
    <row r="28" spans="2:12" ht="15.75" customHeight="1" x14ac:dyDescent="0.25">
      <c r="B28" s="48"/>
      <c r="C28" s="48"/>
      <c r="D28" s="48"/>
      <c r="E28" s="48"/>
      <c r="F28" s="48"/>
      <c r="G28" s="48"/>
      <c r="H28" s="48"/>
      <c r="I28" s="48"/>
      <c r="J28" s="50"/>
      <c r="K28" s="50"/>
      <c r="L28" s="50"/>
    </row>
    <row r="29" spans="2:12" ht="25.5" x14ac:dyDescent="0.25">
      <c r="B29" s="130" t="s">
        <v>7</v>
      </c>
      <c r="C29" s="131"/>
      <c r="D29" s="131"/>
      <c r="E29" s="131"/>
      <c r="F29" s="132"/>
      <c r="G29" s="55" t="s">
        <v>152</v>
      </c>
      <c r="H29" s="55" t="s">
        <v>54</v>
      </c>
      <c r="I29" s="55" t="s">
        <v>51</v>
      </c>
      <c r="J29" s="55" t="s">
        <v>156</v>
      </c>
      <c r="K29" s="55" t="s">
        <v>17</v>
      </c>
      <c r="L29" s="55" t="s">
        <v>52</v>
      </c>
    </row>
    <row r="30" spans="2:12" ht="12.75" customHeight="1" x14ac:dyDescent="0.25">
      <c r="B30" s="130">
        <v>1</v>
      </c>
      <c r="C30" s="131"/>
      <c r="D30" s="131"/>
      <c r="E30" s="131"/>
      <c r="F30" s="132"/>
      <c r="G30" s="55">
        <v>2</v>
      </c>
      <c r="H30" s="55">
        <v>3</v>
      </c>
      <c r="I30" s="55">
        <v>4</v>
      </c>
      <c r="J30" s="55">
        <v>5</v>
      </c>
      <c r="K30" s="55" t="s">
        <v>19</v>
      </c>
      <c r="L30" s="55" t="s">
        <v>20</v>
      </c>
    </row>
    <row r="31" spans="2:12" x14ac:dyDescent="0.25">
      <c r="B31" s="43"/>
      <c r="C31" s="43"/>
      <c r="D31" s="43"/>
      <c r="E31" s="43"/>
      <c r="F31" s="43" t="s">
        <v>8</v>
      </c>
      <c r="G31" s="45"/>
      <c r="H31" s="45"/>
      <c r="I31" s="45"/>
      <c r="J31" s="44"/>
      <c r="K31" s="44"/>
      <c r="L31" s="44"/>
    </row>
    <row r="32" spans="2:12" x14ac:dyDescent="0.25">
      <c r="B32" s="43">
        <v>3</v>
      </c>
      <c r="C32" s="43"/>
      <c r="D32" s="43"/>
      <c r="E32" s="43"/>
      <c r="F32" s="43" t="s">
        <v>3</v>
      </c>
      <c r="G32" s="88">
        <f>G33+G43+G71+G75</f>
        <v>626076.5</v>
      </c>
      <c r="H32" s="88">
        <f>H33+H43+H71+H75</f>
        <v>882174.18</v>
      </c>
      <c r="I32" s="88">
        <f t="shared" ref="I32:J32" si="10">I33+I43+I71+I75</f>
        <v>882174.18</v>
      </c>
      <c r="J32" s="88">
        <f t="shared" si="10"/>
        <v>798873.26</v>
      </c>
      <c r="K32" s="64">
        <f>J32/G32*100</f>
        <v>127.6</v>
      </c>
      <c r="L32" s="64">
        <f>J32/I32*100</f>
        <v>90.56</v>
      </c>
    </row>
    <row r="33" spans="2:12" x14ac:dyDescent="0.25">
      <c r="B33" s="43"/>
      <c r="C33" s="43">
        <v>31</v>
      </c>
      <c r="D33" s="43"/>
      <c r="E33" s="43"/>
      <c r="F33" s="43" t="s">
        <v>4</v>
      </c>
      <c r="G33" s="88">
        <f>SUM(G34+G38+G40)</f>
        <v>472211.05</v>
      </c>
      <c r="H33" s="88">
        <f>SUM(H34+H38+H40)</f>
        <v>608300.5</v>
      </c>
      <c r="I33" s="88">
        <f t="shared" ref="I33:J33" si="11">SUM(I34+I38+I40)</f>
        <v>608300.5</v>
      </c>
      <c r="J33" s="88">
        <f t="shared" si="11"/>
        <v>570117.4</v>
      </c>
      <c r="K33" s="64">
        <f t="shared" ref="K33:K85" si="12">J33/G33*100</f>
        <v>120.73</v>
      </c>
      <c r="L33" s="64">
        <f t="shared" ref="L33:L85" si="13">J33/I33*100</f>
        <v>93.72</v>
      </c>
    </row>
    <row r="34" spans="2:12" x14ac:dyDescent="0.25">
      <c r="B34" s="51"/>
      <c r="C34" s="51"/>
      <c r="D34" s="51">
        <v>311</v>
      </c>
      <c r="E34" s="51"/>
      <c r="F34" s="51" t="s">
        <v>26</v>
      </c>
      <c r="G34" s="88">
        <f t="shared" ref="G34:H34" si="14">SUM(G35:G37)</f>
        <v>391287.29</v>
      </c>
      <c r="H34" s="88">
        <f t="shared" si="14"/>
        <v>516069.68</v>
      </c>
      <c r="I34" s="88">
        <f>SUM(I35:I37)</f>
        <v>516069.68</v>
      </c>
      <c r="J34" s="88">
        <f>SUM(J35:J37)</f>
        <v>471393.58</v>
      </c>
      <c r="K34" s="64">
        <f t="shared" si="12"/>
        <v>120.47</v>
      </c>
      <c r="L34" s="64">
        <f t="shared" si="13"/>
        <v>91.34</v>
      </c>
    </row>
    <row r="35" spans="2:12" x14ac:dyDescent="0.25">
      <c r="B35" s="51"/>
      <c r="C35" s="51"/>
      <c r="D35" s="51"/>
      <c r="E35" s="51">
        <v>3111</v>
      </c>
      <c r="F35" s="51" t="s">
        <v>27</v>
      </c>
      <c r="G35" s="93">
        <v>380725.01</v>
      </c>
      <c r="H35" s="76">
        <f>SUMIF('[1]Izvršenje rashoda'!$D$9:$D$74,E35,'[1]Izvršenje rashoda'!$G$9:$G$75)</f>
        <v>500942.96</v>
      </c>
      <c r="I35" s="76">
        <f>SUMIF('[1]Izvršenje rashoda'!$D$9:$D$74,E35,'[1]Izvršenje rashoda'!$G$9:$G$74)</f>
        <v>500942.96</v>
      </c>
      <c r="J35" s="66">
        <f>SUMIF('[1]Izvršenje rashoda'!$D$9:$D$75,E35,'[1]Izvršenje rashoda'!$H$9:$H$75)</f>
        <v>460329.41</v>
      </c>
      <c r="K35" s="64">
        <f t="shared" si="12"/>
        <v>120.91</v>
      </c>
      <c r="L35" s="64">
        <f t="shared" si="13"/>
        <v>91.89</v>
      </c>
    </row>
    <row r="36" spans="2:12" x14ac:dyDescent="0.25">
      <c r="B36" s="51"/>
      <c r="C36" s="51"/>
      <c r="D36" s="51"/>
      <c r="E36" s="51">
        <v>3113</v>
      </c>
      <c r="F36" s="51" t="s">
        <v>87</v>
      </c>
      <c r="G36" s="93">
        <v>2369.89</v>
      </c>
      <c r="H36" s="76">
        <f>SUMIF('[1]Izvršenje rashoda'!$D$9:$D$74,E36,'[1]Izvršenje rashoda'!$G$9:$G$75)</f>
        <v>2369.89</v>
      </c>
      <c r="I36" s="76">
        <f>SUMIF('[1]Izvršenje rashoda'!$D$9:$D$74,E36,'[1]Izvršenje rashoda'!$G$9:$G$74)</f>
        <v>2369.89</v>
      </c>
      <c r="J36" s="66">
        <f>SUMIF('[1]Izvršenje rashoda'!$D$9:$D$75,E36,'[1]Izvršenje rashoda'!$H$9:$H$75)</f>
        <v>1835.75</v>
      </c>
      <c r="K36" s="64">
        <f t="shared" si="12"/>
        <v>77.459999999999994</v>
      </c>
      <c r="L36" s="64">
        <f t="shared" si="13"/>
        <v>77.459999999999994</v>
      </c>
    </row>
    <row r="37" spans="2:12" x14ac:dyDescent="0.25">
      <c r="B37" s="51"/>
      <c r="C37" s="51"/>
      <c r="D37" s="51"/>
      <c r="E37" s="56">
        <v>3114</v>
      </c>
      <c r="F37" s="57" t="s">
        <v>88</v>
      </c>
      <c r="G37" s="93">
        <v>8192.39</v>
      </c>
      <c r="H37" s="76">
        <f>SUMIF('[1]Izvršenje rashoda'!$D$9:$D$74,E37,'[1]Izvršenje rashoda'!$G$9:$G$75)</f>
        <v>12756.83</v>
      </c>
      <c r="I37" s="76">
        <f>SUMIF('[1]Izvršenje rashoda'!$D$9:$D$74,E37,'[1]Izvršenje rashoda'!$G$9:$G$74)</f>
        <v>12756.83</v>
      </c>
      <c r="J37" s="66">
        <f>SUMIF('[1]Izvršenje rashoda'!$D$9:$D$75,E37,'[1]Izvršenje rashoda'!$H$9:$H$75)</f>
        <v>9228.42</v>
      </c>
      <c r="K37" s="64">
        <f t="shared" si="12"/>
        <v>112.65</v>
      </c>
      <c r="L37" s="64">
        <f t="shared" si="13"/>
        <v>72.34</v>
      </c>
    </row>
    <row r="38" spans="2:12" x14ac:dyDescent="0.25">
      <c r="B38" s="51"/>
      <c r="C38" s="51"/>
      <c r="D38" s="51">
        <v>312</v>
      </c>
      <c r="E38" s="51"/>
      <c r="F38" s="58" t="s">
        <v>89</v>
      </c>
      <c r="G38" s="88">
        <f>G39</f>
        <v>16294.55</v>
      </c>
      <c r="H38" s="88">
        <f>H39</f>
        <v>9300</v>
      </c>
      <c r="I38" s="88">
        <f t="shared" ref="I38:J38" si="15">I39</f>
        <v>9300</v>
      </c>
      <c r="J38" s="88">
        <f t="shared" si="15"/>
        <v>19575.91</v>
      </c>
      <c r="K38" s="64">
        <f t="shared" si="12"/>
        <v>120.14</v>
      </c>
      <c r="L38" s="64">
        <f t="shared" si="13"/>
        <v>210.49</v>
      </c>
    </row>
    <row r="39" spans="2:12" x14ac:dyDescent="0.25">
      <c r="B39" s="51"/>
      <c r="C39" s="51"/>
      <c r="D39" s="51"/>
      <c r="E39" s="51">
        <v>3121</v>
      </c>
      <c r="F39" s="57" t="s">
        <v>89</v>
      </c>
      <c r="G39" s="93">
        <v>16294.55</v>
      </c>
      <c r="H39" s="76">
        <f>SUMIF('[1]Izvršenje rashoda'!$D$9:$D$74,E39,'[1]Izvršenje rashoda'!$G$9:$G$75)</f>
        <v>9300</v>
      </c>
      <c r="I39" s="76">
        <f>SUMIF('[1]Izvršenje rashoda'!$D$9:$D$74,E39,'[1]Izvršenje rashoda'!$G$9:$G$74)</f>
        <v>9300</v>
      </c>
      <c r="J39" s="66">
        <f>SUMIF('[1]Izvršenje rashoda'!$D$9:$D$75,E39,'[1]Izvršenje rashoda'!$H$9:$H$75)</f>
        <v>19575.91</v>
      </c>
      <c r="K39" s="64">
        <f t="shared" si="12"/>
        <v>120.14</v>
      </c>
      <c r="L39" s="64">
        <f t="shared" si="13"/>
        <v>210.49</v>
      </c>
    </row>
    <row r="40" spans="2:12" x14ac:dyDescent="0.25">
      <c r="B40" s="51"/>
      <c r="C40" s="51"/>
      <c r="D40" s="51">
        <v>313</v>
      </c>
      <c r="E40" s="51"/>
      <c r="F40" s="59"/>
      <c r="G40" s="88">
        <f>SUM(G41:G42)</f>
        <v>64629.21</v>
      </c>
      <c r="H40" s="88">
        <f>SUM(H41:H42)</f>
        <v>82930.820000000007</v>
      </c>
      <c r="I40" s="88">
        <f t="shared" ref="I40:J40" si="16">SUM(I41:I42)</f>
        <v>82930.820000000007</v>
      </c>
      <c r="J40" s="88">
        <f t="shared" si="16"/>
        <v>79147.91</v>
      </c>
      <c r="K40" s="64">
        <f t="shared" si="12"/>
        <v>122.46</v>
      </c>
      <c r="L40" s="64">
        <f t="shared" si="13"/>
        <v>95.44</v>
      </c>
    </row>
    <row r="41" spans="2:12" x14ac:dyDescent="0.25">
      <c r="B41" s="51"/>
      <c r="C41" s="51"/>
      <c r="D41" s="51"/>
      <c r="E41" s="51">
        <v>3132</v>
      </c>
      <c r="F41" s="57" t="s">
        <v>90</v>
      </c>
      <c r="G41" s="93">
        <v>64530.95</v>
      </c>
      <c r="H41" s="76">
        <f>SUMIF('[1]Izvršenje rashoda'!$D$9:$D$74,E41,'[1]Izvršenje rashoda'!$G$9:$G$75)</f>
        <v>82919</v>
      </c>
      <c r="I41" s="76">
        <f>SUMIF('[1]Izvršenje rashoda'!$D$9:$D$74,E41,'[1]Izvršenje rashoda'!$G$9:$G$74)</f>
        <v>82919</v>
      </c>
      <c r="J41" s="66">
        <f>SUMIF('[1]Izvršenje rashoda'!$D$9:$D$75,E41,'[1]Izvršenje rashoda'!$H$9:$H$75)</f>
        <v>79140.19</v>
      </c>
      <c r="K41" s="64">
        <f t="shared" si="12"/>
        <v>122.64</v>
      </c>
      <c r="L41" s="64">
        <f t="shared" si="13"/>
        <v>95.44</v>
      </c>
    </row>
    <row r="42" spans="2:12" ht="26.25" x14ac:dyDescent="0.25">
      <c r="B42" s="51"/>
      <c r="C42" s="51"/>
      <c r="D42" s="51"/>
      <c r="E42" s="51">
        <v>3133</v>
      </c>
      <c r="F42" s="57" t="s">
        <v>91</v>
      </c>
      <c r="G42" s="93">
        <v>98.26</v>
      </c>
      <c r="H42" s="76">
        <f>SUMIF('[1]Izvršenje rashoda'!$D$9:$D$74,E42,'[1]Izvršenje rashoda'!$G$9:$G$75)</f>
        <v>11.82</v>
      </c>
      <c r="I42" s="76">
        <f>SUMIF('[1]Izvršenje rashoda'!$D$9:$D$74,E42,'[1]Izvršenje rashoda'!$G$9:$G$74)</f>
        <v>11.82</v>
      </c>
      <c r="J42" s="66">
        <f>SUMIF('[1]Izvršenje rashoda'!$D$9:$D$75,E42,'[1]Izvršenje rashoda'!$H$9:$H$75)</f>
        <v>7.72</v>
      </c>
      <c r="K42" s="64">
        <f t="shared" si="12"/>
        <v>7.86</v>
      </c>
      <c r="L42" s="64">
        <f t="shared" si="13"/>
        <v>65.31</v>
      </c>
    </row>
    <row r="43" spans="2:12" x14ac:dyDescent="0.25">
      <c r="B43" s="51"/>
      <c r="C43" s="51">
        <v>32</v>
      </c>
      <c r="D43" s="52"/>
      <c r="E43" s="52"/>
      <c r="F43" s="51" t="s">
        <v>13</v>
      </c>
      <c r="G43" s="88">
        <f>SUM(G44+G49+G55+G64)</f>
        <v>146384.10999999999</v>
      </c>
      <c r="H43" s="88">
        <f>SUM(H44+H49+H55+H64)</f>
        <v>265194.06</v>
      </c>
      <c r="I43" s="88">
        <f t="shared" ref="I43:J43" si="17">SUM(I44+I49+I55+I64)</f>
        <v>265194.06</v>
      </c>
      <c r="J43" s="88">
        <f t="shared" si="17"/>
        <v>221341.06</v>
      </c>
      <c r="K43" s="64">
        <f t="shared" si="12"/>
        <v>151.21</v>
      </c>
      <c r="L43" s="64">
        <f t="shared" si="13"/>
        <v>83.46</v>
      </c>
    </row>
    <row r="44" spans="2:12" x14ac:dyDescent="0.25">
      <c r="B44" s="51"/>
      <c r="C44" s="51"/>
      <c r="D44" s="51">
        <v>321</v>
      </c>
      <c r="E44" s="51"/>
      <c r="F44" s="51" t="s">
        <v>28</v>
      </c>
      <c r="G44" s="88">
        <f>SUM(G45:G48)</f>
        <v>45707.53</v>
      </c>
      <c r="H44" s="88">
        <f t="shared" ref="H44:J44" si="18">SUM(H45:H48)</f>
        <v>63019.18</v>
      </c>
      <c r="I44" s="88">
        <f t="shared" si="18"/>
        <v>63019.18</v>
      </c>
      <c r="J44" s="88">
        <f t="shared" si="18"/>
        <v>48651.45</v>
      </c>
      <c r="K44" s="64">
        <f t="shared" si="12"/>
        <v>106.44</v>
      </c>
      <c r="L44" s="64">
        <f t="shared" si="13"/>
        <v>77.2</v>
      </c>
    </row>
    <row r="45" spans="2:12" x14ac:dyDescent="0.25">
      <c r="B45" s="51"/>
      <c r="C45" s="51"/>
      <c r="D45" s="51"/>
      <c r="E45" s="51">
        <v>3211</v>
      </c>
      <c r="F45" s="51" t="s">
        <v>29</v>
      </c>
      <c r="G45" s="93">
        <v>2699.21</v>
      </c>
      <c r="H45" s="76">
        <f>SUMIF('[1]Izvršenje rashoda'!$D$9:$D$74,E45,'[1]Izvršenje rashoda'!$G$9:$G$75)</f>
        <v>2618.25</v>
      </c>
      <c r="I45" s="76">
        <f>SUMIF('[1]Izvršenje rashoda'!$D$9:$D$74,E45,'[1]Izvršenje rashoda'!$G$9:$G$74)</f>
        <v>2618.25</v>
      </c>
      <c r="J45" s="66">
        <f>SUMIF('[1]Izvršenje rashoda'!$D$9:$D$75,E45,'[1]Izvršenje rashoda'!$H$9:$H$75)</f>
        <v>722.18</v>
      </c>
      <c r="K45" s="64">
        <f t="shared" si="12"/>
        <v>26.76</v>
      </c>
      <c r="L45" s="64">
        <f t="shared" si="13"/>
        <v>27.58</v>
      </c>
    </row>
    <row r="46" spans="2:12" ht="26.25" x14ac:dyDescent="0.25">
      <c r="B46" s="51"/>
      <c r="C46" s="51"/>
      <c r="D46" s="52"/>
      <c r="E46" s="52">
        <v>3212</v>
      </c>
      <c r="F46" s="57" t="s">
        <v>92</v>
      </c>
      <c r="G46" s="93">
        <v>39742.33</v>
      </c>
      <c r="H46" s="76">
        <f>SUMIF('[1]Izvršenje rashoda'!$D$9:$D$74,E46,'[1]Izvršenje rashoda'!$G$9:$G$75)</f>
        <v>53000</v>
      </c>
      <c r="I46" s="76">
        <f>SUMIF('[1]Izvršenje rashoda'!$D$9:$D$74,E46,'[1]Izvršenje rashoda'!$G$9:$G$74)</f>
        <v>53000</v>
      </c>
      <c r="J46" s="66">
        <f>SUMIF('[1]Izvršenje rashoda'!$D$9:$D$75,E46,'[1]Izvršenje rashoda'!$H$9:$H$75)</f>
        <v>43783</v>
      </c>
      <c r="K46" s="64">
        <f t="shared" si="12"/>
        <v>110.17</v>
      </c>
      <c r="L46" s="64">
        <f t="shared" si="13"/>
        <v>82.61</v>
      </c>
    </row>
    <row r="47" spans="2:12" x14ac:dyDescent="0.25">
      <c r="B47" s="51"/>
      <c r="C47" s="51"/>
      <c r="D47" s="52"/>
      <c r="E47" s="52">
        <v>3213</v>
      </c>
      <c r="F47" s="57" t="s">
        <v>93</v>
      </c>
      <c r="G47" s="93">
        <v>3200.08</v>
      </c>
      <c r="H47" s="76">
        <f>SUMIF('[1]Izvršenje rashoda'!$D$9:$D$74,E47,'[1]Izvršenje rashoda'!$G$9:$G$75)</f>
        <v>2400</v>
      </c>
      <c r="I47" s="76">
        <f>SUMIF('[1]Izvršenje rashoda'!$D$9:$D$74,E47,'[1]Izvršenje rashoda'!$G$9:$G$74)</f>
        <v>2400</v>
      </c>
      <c r="J47" s="66">
        <f>SUMIF('[1]Izvršenje rashoda'!$D$9:$D$75,E47,'[1]Izvršenje rashoda'!$H$9:$H$75)</f>
        <v>270.68</v>
      </c>
      <c r="K47" s="64">
        <f t="shared" si="12"/>
        <v>8.4600000000000009</v>
      </c>
      <c r="L47" s="64">
        <f t="shared" si="13"/>
        <v>11.28</v>
      </c>
    </row>
    <row r="48" spans="2:12" x14ac:dyDescent="0.25">
      <c r="B48" s="51"/>
      <c r="C48" s="51"/>
      <c r="D48" s="52"/>
      <c r="E48" s="52">
        <v>3214</v>
      </c>
      <c r="F48" s="57" t="s">
        <v>94</v>
      </c>
      <c r="G48" s="93">
        <v>65.91</v>
      </c>
      <c r="H48" s="76">
        <f>SUMIF('[1]Izvršenje rashoda'!$D$9:$D$74,E48,'[1]Izvršenje rashoda'!$G$9:$G$75)</f>
        <v>5000.93</v>
      </c>
      <c r="I48" s="76">
        <f>SUMIF('[1]Izvršenje rashoda'!$D$9:$D$74,E48,'[1]Izvršenje rashoda'!$G$9:$G$74)</f>
        <v>5000.93</v>
      </c>
      <c r="J48" s="66">
        <f>SUMIF('[1]Izvršenje rashoda'!$D$9:$D$75,E48,'[1]Izvršenje rashoda'!$H$9:$H$75)</f>
        <v>3875.59</v>
      </c>
      <c r="K48" s="64">
        <f t="shared" si="12"/>
        <v>5880.12</v>
      </c>
      <c r="L48" s="64">
        <f t="shared" si="13"/>
        <v>77.5</v>
      </c>
    </row>
    <row r="49" spans="2:12" x14ac:dyDescent="0.25">
      <c r="B49" s="51"/>
      <c r="C49" s="51"/>
      <c r="D49" s="52">
        <v>322</v>
      </c>
      <c r="E49" s="52"/>
      <c r="F49" s="58" t="s">
        <v>95</v>
      </c>
      <c r="G49" s="88">
        <f>SUM(G50:G54)</f>
        <v>23017.4</v>
      </c>
      <c r="H49" s="88">
        <f>SUM(H50:H54)</f>
        <v>63666.29</v>
      </c>
      <c r="I49" s="88">
        <f t="shared" ref="I49:J49" si="19">SUM(I50:I54)</f>
        <v>63666.29</v>
      </c>
      <c r="J49" s="88">
        <f t="shared" si="19"/>
        <v>40302.910000000003</v>
      </c>
      <c r="K49" s="64">
        <f t="shared" si="12"/>
        <v>175.1</v>
      </c>
      <c r="L49" s="64">
        <f t="shared" si="13"/>
        <v>63.3</v>
      </c>
    </row>
    <row r="50" spans="2:12" x14ac:dyDescent="0.25">
      <c r="B50" s="51"/>
      <c r="C50" s="51"/>
      <c r="D50" s="52"/>
      <c r="E50" s="52">
        <v>3221</v>
      </c>
      <c r="F50" s="57" t="s">
        <v>96</v>
      </c>
      <c r="G50" s="93">
        <v>1845.89</v>
      </c>
      <c r="H50" s="76">
        <f>SUMIF('[1]Izvršenje rashoda'!$D$9:$D$74,E50,'[1]Izvršenje rashoda'!$G$9:$G$75)</f>
        <v>10139.75</v>
      </c>
      <c r="I50" s="76">
        <f>SUMIF('[1]Izvršenje rashoda'!$D$9:$D$74,E50,'[1]Izvršenje rashoda'!$G$9:$G$74)</f>
        <v>10139.75</v>
      </c>
      <c r="J50" s="66">
        <f>SUMIF('[1]Izvršenje rashoda'!$D$9:$D$75,E50,'[1]Izvršenje rashoda'!$H$9:$H$75)</f>
        <v>2760.1</v>
      </c>
      <c r="K50" s="64">
        <f t="shared" si="12"/>
        <v>149.53</v>
      </c>
      <c r="L50" s="64">
        <f t="shared" si="13"/>
        <v>27.22</v>
      </c>
    </row>
    <row r="51" spans="2:12" x14ac:dyDescent="0.25">
      <c r="B51" s="51"/>
      <c r="C51" s="51"/>
      <c r="D51" s="52"/>
      <c r="E51" s="52">
        <v>3222</v>
      </c>
      <c r="F51" s="57" t="s">
        <v>97</v>
      </c>
      <c r="G51" s="93">
        <v>4658.6099999999997</v>
      </c>
      <c r="H51" s="76">
        <f>SUMIF('[1]Izvršenje rashoda'!$D$9:$D$74,E51,'[1]Izvršenje rashoda'!$G$9:$G$75)</f>
        <v>16200</v>
      </c>
      <c r="I51" s="76">
        <f>SUMIF('[1]Izvršenje rashoda'!$D$9:$D$74,E51,'[1]Izvršenje rashoda'!$G$9:$G$74)</f>
        <v>16200</v>
      </c>
      <c r="J51" s="66">
        <f>SUMIF('[1]Izvršenje rashoda'!$D$9:$D$75,E51,'[1]Izvršenje rashoda'!$H$9:$H$75)</f>
        <v>11367.21</v>
      </c>
      <c r="K51" s="64">
        <f t="shared" si="12"/>
        <v>244</v>
      </c>
      <c r="L51" s="64">
        <f t="shared" si="13"/>
        <v>70.17</v>
      </c>
    </row>
    <row r="52" spans="2:12" x14ac:dyDescent="0.25">
      <c r="B52" s="51"/>
      <c r="C52" s="51"/>
      <c r="D52" s="52"/>
      <c r="E52" s="52">
        <v>3223</v>
      </c>
      <c r="F52" s="57" t="s">
        <v>98</v>
      </c>
      <c r="G52" s="93">
        <v>16205.6</v>
      </c>
      <c r="H52" s="76">
        <f>SUMIF('[1]Izvršenje rashoda'!$D$9:$D$74,E52,'[1]Izvršenje rashoda'!$G$9:$G$75)</f>
        <v>24530.21</v>
      </c>
      <c r="I52" s="76">
        <f>SUMIF('[1]Izvršenje rashoda'!$D$9:$D$74,E52,'[1]Izvršenje rashoda'!$G$9:$G$74)</f>
        <v>24530.21</v>
      </c>
      <c r="J52" s="66">
        <f>SUMIF('[1]Izvršenje rashoda'!$D$9:$D$75,E52,'[1]Izvršenje rashoda'!$H$9:$H$75)</f>
        <v>23777.57</v>
      </c>
      <c r="K52" s="64">
        <f t="shared" si="12"/>
        <v>146.72</v>
      </c>
      <c r="L52" s="64">
        <f t="shared" si="13"/>
        <v>96.93</v>
      </c>
    </row>
    <row r="53" spans="2:12" ht="26.25" x14ac:dyDescent="0.25">
      <c r="B53" s="51"/>
      <c r="C53" s="51"/>
      <c r="D53" s="52"/>
      <c r="E53" s="52">
        <v>3224</v>
      </c>
      <c r="F53" s="57" t="s">
        <v>99</v>
      </c>
      <c r="G53" s="93">
        <v>30.13</v>
      </c>
      <c r="H53" s="76">
        <f>SUMIF('[1]Izvršenje rashoda'!$D$9:$D$74,E53,'[1]Izvršenje rashoda'!$G$9:$G$75)</f>
        <v>796.33</v>
      </c>
      <c r="I53" s="76">
        <f>SUMIF('[1]Izvršenje rashoda'!$D$9:$D$74,E53,'[1]Izvršenje rashoda'!$G$9:$G$74)</f>
        <v>796.33</v>
      </c>
      <c r="J53" s="66">
        <f>SUMIF('[1]Izvršenje rashoda'!$D$9:$D$75,E53,'[1]Izvršenje rashoda'!$H$9:$H$75)</f>
        <v>1393.98</v>
      </c>
      <c r="K53" s="64">
        <f t="shared" si="12"/>
        <v>4626.55</v>
      </c>
      <c r="L53" s="64">
        <f t="shared" si="13"/>
        <v>175.05</v>
      </c>
    </row>
    <row r="54" spans="2:12" x14ac:dyDescent="0.25">
      <c r="B54" s="51"/>
      <c r="C54" s="51"/>
      <c r="D54" s="52"/>
      <c r="E54" s="52">
        <v>3225</v>
      </c>
      <c r="F54" s="59" t="s">
        <v>100</v>
      </c>
      <c r="G54" s="93">
        <v>277.17</v>
      </c>
      <c r="H54" s="76">
        <f>SUMIF('[1]Izvršenje rashoda'!$D$9:$D$74,E54,'[1]Izvršenje rashoda'!$G$9:$G$75)</f>
        <v>12000</v>
      </c>
      <c r="I54" s="76">
        <f>SUMIF('[1]Izvršenje rashoda'!$D$9:$D$74,E54,'[1]Izvršenje rashoda'!$G$9:$G$74)</f>
        <v>12000</v>
      </c>
      <c r="J54" s="66">
        <f>SUMIF('[1]Izvršenje rashoda'!$D$9:$D$75,E54,'[1]Izvršenje rashoda'!$H$9:$H$75)</f>
        <v>1004.05</v>
      </c>
      <c r="K54" s="64">
        <f t="shared" si="12"/>
        <v>362.25</v>
      </c>
      <c r="L54" s="64">
        <f t="shared" si="13"/>
        <v>8.3699999999999992</v>
      </c>
    </row>
    <row r="55" spans="2:12" x14ac:dyDescent="0.25">
      <c r="B55" s="51"/>
      <c r="C55" s="51"/>
      <c r="D55" s="52">
        <v>323</v>
      </c>
      <c r="E55" s="52"/>
      <c r="F55" s="59" t="s">
        <v>101</v>
      </c>
      <c r="G55" s="88">
        <f>SUM(G56:G63)</f>
        <v>67196.13</v>
      </c>
      <c r="H55" s="88">
        <f>SUM(H56:H63)</f>
        <v>133655.42000000001</v>
      </c>
      <c r="I55" s="88">
        <f t="shared" ref="I55:J55" si="20">SUM(I56:I63)</f>
        <v>133655.42000000001</v>
      </c>
      <c r="J55" s="88">
        <f t="shared" si="20"/>
        <v>126313.03</v>
      </c>
      <c r="K55" s="64">
        <f t="shared" si="12"/>
        <v>187.98</v>
      </c>
      <c r="L55" s="64">
        <f t="shared" si="13"/>
        <v>94.51</v>
      </c>
    </row>
    <row r="56" spans="2:12" x14ac:dyDescent="0.25">
      <c r="B56" s="51"/>
      <c r="C56" s="51"/>
      <c r="D56" s="52"/>
      <c r="E56" s="52">
        <v>3231</v>
      </c>
      <c r="F56" s="57" t="s">
        <v>102</v>
      </c>
      <c r="G56" s="93">
        <v>48884.59</v>
      </c>
      <c r="H56" s="76">
        <f>SUMIF('[1]Izvršenje rashoda'!$D$9:$D$74,E56,'[1]Izvršenje rashoda'!$G$9:$G$75)</f>
        <v>54228.480000000003</v>
      </c>
      <c r="I56" s="76">
        <f>SUMIF('[1]Izvršenje rashoda'!$D$9:$D$74,E56,'[1]Izvršenje rashoda'!$G$9:$G$74)</f>
        <v>54228.480000000003</v>
      </c>
      <c r="J56" s="66">
        <f>SUMIF('[1]Izvršenje rashoda'!$D$9:$D$75,E56,'[1]Izvršenje rashoda'!$H$9:$H$75)</f>
        <v>71109.23</v>
      </c>
      <c r="K56" s="64">
        <f>J56/G56*100</f>
        <v>145.46</v>
      </c>
      <c r="L56" s="64">
        <f t="shared" si="13"/>
        <v>131.13</v>
      </c>
    </row>
    <row r="57" spans="2:12" x14ac:dyDescent="0.25">
      <c r="B57" s="51"/>
      <c r="C57" s="51"/>
      <c r="D57" s="52"/>
      <c r="E57" s="52">
        <v>3232</v>
      </c>
      <c r="F57" s="57" t="s">
        <v>103</v>
      </c>
      <c r="G57" s="93">
        <v>6752.07</v>
      </c>
      <c r="H57" s="76">
        <f>SUMIF('[1]Izvršenje rashoda'!$D$9:$D$74,E57,'[1]Izvršenje rashoda'!$G$9:$G$75)</f>
        <v>60647.56</v>
      </c>
      <c r="I57" s="76">
        <f>SUMIF('[1]Izvršenje rashoda'!$D$9:$D$74,E57,'[1]Izvršenje rashoda'!$G$9:$G$74)</f>
        <v>60647.56</v>
      </c>
      <c r="J57" s="66">
        <f>SUMIF('[1]Izvršenje rashoda'!$D$9:$D$75,E57,'[1]Izvršenje rashoda'!$H$9:$H$75)</f>
        <v>42462.15</v>
      </c>
      <c r="K57" s="64">
        <f>J57/G57*100</f>
        <v>628.88</v>
      </c>
      <c r="L57" s="64">
        <f t="shared" si="13"/>
        <v>70.010000000000005</v>
      </c>
    </row>
    <row r="58" spans="2:12" x14ac:dyDescent="0.25">
      <c r="B58" s="51"/>
      <c r="C58" s="51"/>
      <c r="D58" s="52"/>
      <c r="E58" s="52">
        <v>3233</v>
      </c>
      <c r="F58" s="57" t="s">
        <v>104</v>
      </c>
      <c r="G58" s="93">
        <v>805.89</v>
      </c>
      <c r="H58" s="76">
        <f>SUMIF('[1]Izvršenje rashoda'!$D$9:$D$74,E58,'[1]Izvršenje rashoda'!$G$9:$G$75)</f>
        <v>0</v>
      </c>
      <c r="I58" s="76">
        <f>SUMIF('[1]Izvršenje rashoda'!$D$9:$D$74,E58,'[1]Izvršenje rashoda'!$G$9:$G$74)</f>
        <v>0</v>
      </c>
      <c r="J58" s="66">
        <f>SUMIF('[1]Izvršenje rashoda'!$D$9:$D$75,E58,'[1]Izvršenje rashoda'!$H$9:$H$75)</f>
        <v>0</v>
      </c>
      <c r="K58" s="64">
        <f t="shared" si="12"/>
        <v>0</v>
      </c>
      <c r="L58" s="64" t="e">
        <f t="shared" si="13"/>
        <v>#DIV/0!</v>
      </c>
    </row>
    <row r="59" spans="2:12" x14ac:dyDescent="0.25">
      <c r="B59" s="51"/>
      <c r="C59" s="51"/>
      <c r="D59" s="52"/>
      <c r="E59" s="52">
        <v>3234</v>
      </c>
      <c r="F59" s="57" t="s">
        <v>105</v>
      </c>
      <c r="G59" s="93">
        <v>5934.38</v>
      </c>
      <c r="H59" s="76">
        <f>SUMIF('[1]Izvršenje rashoda'!$D$9:$D$74,E59,'[1]Izvršenje rashoda'!$G$9:$G$75)</f>
        <v>13180</v>
      </c>
      <c r="I59" s="76">
        <f>SUMIF('[1]Izvršenje rashoda'!$D$9:$D$74,E59,'[1]Izvršenje rashoda'!$G$9:$G$74)</f>
        <v>13180</v>
      </c>
      <c r="J59" s="66">
        <f>SUMIF('[1]Izvršenje rashoda'!$D$9:$D$75,E59,'[1]Izvršenje rashoda'!$H$9:$H$75)</f>
        <v>6831.63</v>
      </c>
      <c r="K59" s="64">
        <f t="shared" si="12"/>
        <v>115.12</v>
      </c>
      <c r="L59" s="64">
        <f t="shared" si="13"/>
        <v>51.83</v>
      </c>
    </row>
    <row r="60" spans="2:12" x14ac:dyDescent="0.25">
      <c r="B60" s="51"/>
      <c r="C60" s="51"/>
      <c r="D60" s="52"/>
      <c r="E60" s="52">
        <v>3236</v>
      </c>
      <c r="F60" s="57" t="s">
        <v>106</v>
      </c>
      <c r="G60" s="93">
        <v>2863.95</v>
      </c>
      <c r="H60" s="76">
        <f>SUMIF('[1]Izvršenje rashoda'!$D$9:$D$74,E60,'[1]Izvršenje rashoda'!$G$9:$G$75)</f>
        <v>1299.3800000000001</v>
      </c>
      <c r="I60" s="76">
        <f>SUMIF('[1]Izvršenje rashoda'!$D$9:$D$74,E60,'[1]Izvršenje rashoda'!$G$9:$G$74)</f>
        <v>1299.3800000000001</v>
      </c>
      <c r="J60" s="66">
        <f>SUMIF('[1]Izvršenje rashoda'!$D$9:$D$75,E60,'[1]Izvršenje rashoda'!$H$9:$H$75)</f>
        <v>2567.61</v>
      </c>
      <c r="K60" s="64">
        <f t="shared" si="12"/>
        <v>89.65</v>
      </c>
      <c r="L60" s="64">
        <f t="shared" si="13"/>
        <v>197.6</v>
      </c>
    </row>
    <row r="61" spans="2:12" x14ac:dyDescent="0.25">
      <c r="B61" s="51"/>
      <c r="C61" s="51"/>
      <c r="D61" s="52"/>
      <c r="E61" s="52">
        <v>3237</v>
      </c>
      <c r="F61" s="57" t="s">
        <v>107</v>
      </c>
      <c r="G61" s="93">
        <v>327.49</v>
      </c>
      <c r="H61" s="76">
        <f>SUMIF('[1]Izvršenje rashoda'!$D$9:$D$74,E61,'[1]Izvršenje rashoda'!$G$9:$G$75)</f>
        <v>2350</v>
      </c>
      <c r="I61" s="76">
        <f>SUMIF('[1]Izvršenje rashoda'!$D$9:$D$74,E61,'[1]Izvršenje rashoda'!$G$9:$G$74)</f>
        <v>2350</v>
      </c>
      <c r="J61" s="66">
        <f>SUMIF('[1]Izvršenje rashoda'!$D$9:$D$75,E61,'[1]Izvršenje rashoda'!$H$9:$H$75)</f>
        <v>1537.55</v>
      </c>
      <c r="K61" s="64">
        <f t="shared" si="12"/>
        <v>469.5</v>
      </c>
      <c r="L61" s="64">
        <f t="shared" si="13"/>
        <v>65.430000000000007</v>
      </c>
    </row>
    <row r="62" spans="2:12" x14ac:dyDescent="0.25">
      <c r="B62" s="51"/>
      <c r="C62" s="51"/>
      <c r="D62" s="52"/>
      <c r="E62" s="52">
        <v>3238</v>
      </c>
      <c r="F62" s="57" t="s">
        <v>108</v>
      </c>
      <c r="G62" s="93">
        <v>1339.75</v>
      </c>
      <c r="H62" s="76">
        <f>SUMIF('[1]Izvršenje rashoda'!$D$9:$D$74,E62,'[1]Izvršenje rashoda'!$G$9:$G$75)</f>
        <v>1800</v>
      </c>
      <c r="I62" s="76">
        <f>SUMIF('[1]Izvršenje rashoda'!$D$9:$D$74,E62,'[1]Izvršenje rashoda'!$G$9:$G$74)</f>
        <v>1800</v>
      </c>
      <c r="J62" s="66">
        <f>SUMIF('[1]Izvršenje rashoda'!$D$9:$D$75,E62,'[1]Izvršenje rashoda'!$H$9:$H$75)</f>
        <v>1363.73</v>
      </c>
      <c r="K62" s="64">
        <f t="shared" si="12"/>
        <v>101.79</v>
      </c>
      <c r="L62" s="64">
        <f t="shared" si="13"/>
        <v>75.760000000000005</v>
      </c>
    </row>
    <row r="63" spans="2:12" x14ac:dyDescent="0.25">
      <c r="B63" s="51"/>
      <c r="C63" s="51"/>
      <c r="D63" s="52"/>
      <c r="E63" s="52">
        <v>3239</v>
      </c>
      <c r="F63" s="57" t="s">
        <v>109</v>
      </c>
      <c r="G63" s="93">
        <v>288.01</v>
      </c>
      <c r="H63" s="76">
        <f>SUMIF('[1]Izvršenje rashoda'!$D$9:$D$74,E63,'[1]Izvršenje rashoda'!$G$9:$G$75)</f>
        <v>150</v>
      </c>
      <c r="I63" s="76">
        <f>SUMIF('[1]Izvršenje rashoda'!$D$9:$D$74,E63,'[1]Izvršenje rashoda'!$G$9:$G$74)</f>
        <v>150</v>
      </c>
      <c r="J63" s="66">
        <f>SUMIF('[1]Izvršenje rashoda'!$D$9:$D$75,E63,'[1]Izvršenje rashoda'!$H$9:$H$75)</f>
        <v>441.13</v>
      </c>
      <c r="K63" s="64">
        <f t="shared" si="12"/>
        <v>153.16</v>
      </c>
      <c r="L63" s="64">
        <f t="shared" si="13"/>
        <v>294.08999999999997</v>
      </c>
    </row>
    <row r="64" spans="2:12" x14ac:dyDescent="0.25">
      <c r="B64" s="51"/>
      <c r="C64" s="51"/>
      <c r="D64" s="52">
        <v>329</v>
      </c>
      <c r="E64" s="52"/>
      <c r="F64" s="58" t="s">
        <v>110</v>
      </c>
      <c r="G64" s="88">
        <f>SUM(G65:G70)</f>
        <v>10463.049999999999</v>
      </c>
      <c r="H64" s="88">
        <f>SUM(H65:H70)</f>
        <v>4853.17</v>
      </c>
      <c r="I64" s="88">
        <f t="shared" ref="I64:J64" si="21">SUM(I65:I70)</f>
        <v>4853.17</v>
      </c>
      <c r="J64" s="88">
        <f t="shared" si="21"/>
        <v>6073.67</v>
      </c>
      <c r="K64" s="64">
        <f t="shared" si="12"/>
        <v>58.05</v>
      </c>
      <c r="L64" s="64">
        <f t="shared" si="13"/>
        <v>125.15</v>
      </c>
    </row>
    <row r="65" spans="2:12" x14ac:dyDescent="0.25">
      <c r="B65" s="51"/>
      <c r="C65" s="51"/>
      <c r="D65" s="52"/>
      <c r="E65" s="52">
        <v>3292</v>
      </c>
      <c r="F65" s="57" t="s">
        <v>111</v>
      </c>
      <c r="G65" s="93">
        <v>2846.59</v>
      </c>
      <c r="H65" s="76">
        <f>SUMIF('[1]Izvršenje rashoda'!$D$9:$D$74,E65,'[1]Izvršenje rashoda'!$G$9:$G$75)</f>
        <v>2846.64</v>
      </c>
      <c r="I65" s="76">
        <f>SUMIF('[1]Izvršenje rashoda'!$D$9:$D$74,E65,'[1]Izvršenje rashoda'!$G$9:$G$74)</f>
        <v>2846.64</v>
      </c>
      <c r="J65" s="66">
        <f>SUMIF('[1]Izvršenje rashoda'!$D$9:$D$75,E65,'[1]Izvršenje rashoda'!$H$9:$H$75)</f>
        <v>2846.64</v>
      </c>
      <c r="K65" s="64">
        <f t="shared" si="12"/>
        <v>100</v>
      </c>
      <c r="L65" s="64">
        <f t="shared" si="13"/>
        <v>100</v>
      </c>
    </row>
    <row r="66" spans="2:12" x14ac:dyDescent="0.25">
      <c r="B66" s="51"/>
      <c r="C66" s="51"/>
      <c r="D66" s="52"/>
      <c r="E66" s="52">
        <v>3293</v>
      </c>
      <c r="F66" s="57" t="s">
        <v>112</v>
      </c>
      <c r="G66" s="93">
        <v>1195.51</v>
      </c>
      <c r="H66" s="76">
        <f>SUMIF('[1]Izvršenje rashoda'!$D$9:$D$74,E66,'[1]Izvršenje rashoda'!$G$9:$G$75)</f>
        <v>160</v>
      </c>
      <c r="I66" s="76">
        <f>SUMIF('[1]Izvršenje rashoda'!$D$9:$D$74,E66,'[1]Izvršenje rashoda'!$G$9:$G$74)</f>
        <v>160</v>
      </c>
      <c r="J66" s="66">
        <f>SUMIF('[1]Izvršenje rashoda'!$D$9:$D$75,E66,'[1]Izvršenje rashoda'!$H$9:$H$75)</f>
        <v>0</v>
      </c>
      <c r="K66" s="64">
        <f t="shared" si="12"/>
        <v>0</v>
      </c>
      <c r="L66" s="64">
        <f t="shared" si="13"/>
        <v>0</v>
      </c>
    </row>
    <row r="67" spans="2:12" x14ac:dyDescent="0.25">
      <c r="B67" s="51"/>
      <c r="C67" s="51"/>
      <c r="D67" s="52"/>
      <c r="E67" s="52">
        <v>3294</v>
      </c>
      <c r="F67" s="57" t="s">
        <v>113</v>
      </c>
      <c r="G67" s="93">
        <v>66.36</v>
      </c>
      <c r="H67" s="76">
        <f>SUMIF('[1]Izvršenje rashoda'!$D$9:$D$74,E67,'[1]Izvršenje rashoda'!$G$9:$G$75)</f>
        <v>13.27</v>
      </c>
      <c r="I67" s="76">
        <f>SUMIF('[1]Izvršenje rashoda'!$D$9:$D$74,E67,'[1]Izvršenje rashoda'!$G$9:$G$74)</f>
        <v>13.27</v>
      </c>
      <c r="J67" s="66">
        <f>SUMIF('[1]Izvršenje rashoda'!$D$9:$D$75,E67,'[1]Izvršenje rashoda'!$H$9:$H$75)</f>
        <v>13.27</v>
      </c>
      <c r="K67" s="64">
        <f t="shared" si="12"/>
        <v>20</v>
      </c>
      <c r="L67" s="64">
        <f t="shared" si="13"/>
        <v>100</v>
      </c>
    </row>
    <row r="68" spans="2:12" x14ac:dyDescent="0.25">
      <c r="B68" s="51"/>
      <c r="C68" s="51"/>
      <c r="D68" s="52"/>
      <c r="E68" s="52">
        <v>3295</v>
      </c>
      <c r="F68" s="58" t="s">
        <v>114</v>
      </c>
      <c r="G68" s="93">
        <v>2932.83</v>
      </c>
      <c r="H68" s="76">
        <f>SUMIF('[1]Izvršenje rashoda'!$D$9:$D$74,E68,'[1]Izvršenje rashoda'!$G$9:$G$75)</f>
        <v>1244.43</v>
      </c>
      <c r="I68" s="76">
        <f>SUMIF('[1]Izvršenje rashoda'!$D$9:$D$74,E68,'[1]Izvršenje rashoda'!$G$9:$G$74)</f>
        <v>1244.43</v>
      </c>
      <c r="J68" s="66">
        <f>SUMIF('[1]Izvršenje rashoda'!$D$9:$D$75,E68,'[1]Izvršenje rashoda'!$H$9:$H$75)</f>
        <v>2624.93</v>
      </c>
      <c r="K68" s="64">
        <f t="shared" si="12"/>
        <v>89.5</v>
      </c>
      <c r="L68" s="64">
        <f t="shared" si="13"/>
        <v>210.93</v>
      </c>
    </row>
    <row r="69" spans="2:12" x14ac:dyDescent="0.25">
      <c r="B69" s="51"/>
      <c r="C69" s="51"/>
      <c r="D69" s="52"/>
      <c r="E69" s="52">
        <v>3296</v>
      </c>
      <c r="F69" s="57" t="s">
        <v>115</v>
      </c>
      <c r="G69" s="93">
        <v>3421.76</v>
      </c>
      <c r="H69" s="76">
        <f>SUMIF('[1]Izvršenje rashoda'!$D$9:$D$74,E69,'[1]Izvršenje rashoda'!$G$9:$G$75)</f>
        <v>588.83000000000004</v>
      </c>
      <c r="I69" s="76">
        <f>SUMIF('[1]Izvršenje rashoda'!$D$9:$D$74,E69,'[1]Izvršenje rashoda'!$G$9:$G$74)</f>
        <v>588.83000000000004</v>
      </c>
      <c r="J69" s="66">
        <f>SUMIF('[1]Izvršenje rashoda'!$D$9:$D$75,E69,'[1]Izvršenje rashoda'!$H$9:$H$75)</f>
        <v>588.83000000000004</v>
      </c>
      <c r="K69" s="64">
        <f t="shared" si="12"/>
        <v>17.21</v>
      </c>
      <c r="L69" s="64">
        <f t="shared" si="13"/>
        <v>100</v>
      </c>
    </row>
    <row r="70" spans="2:12" x14ac:dyDescent="0.25">
      <c r="B70" s="51"/>
      <c r="C70" s="51"/>
      <c r="D70" s="52"/>
      <c r="E70" s="52">
        <v>3299</v>
      </c>
      <c r="F70" s="57" t="s">
        <v>110</v>
      </c>
      <c r="G70" s="65"/>
      <c r="H70" s="76">
        <f>SUMIF('[1]Izvršenje rashoda'!$D$9:$D$74,E70,'[1]Izvršenje rashoda'!$G$9:$G$75)</f>
        <v>0</v>
      </c>
      <c r="I70" s="76">
        <f>SUMIF('[1]Izvršenje rashoda'!$D$9:$D$74,E70,'[1]Izvršenje rashoda'!$G$9:$G$74)</f>
        <v>0</v>
      </c>
      <c r="J70" s="66">
        <f>SUMIF('[1]Izvršenje rashoda'!$D$9:$D$75,E70,'[1]Izvršenje rashoda'!$H$9:$H$75)</f>
        <v>0</v>
      </c>
      <c r="K70" s="64" t="e">
        <f t="shared" si="12"/>
        <v>#DIV/0!</v>
      </c>
      <c r="L70" s="64" t="e">
        <f t="shared" si="13"/>
        <v>#DIV/0!</v>
      </c>
    </row>
    <row r="71" spans="2:12" x14ac:dyDescent="0.25">
      <c r="B71" s="51"/>
      <c r="C71" s="51">
        <v>34</v>
      </c>
      <c r="D71" s="52"/>
      <c r="E71" s="52"/>
      <c r="F71" s="58" t="s">
        <v>118</v>
      </c>
      <c r="G71" s="88">
        <f>G72</f>
        <v>3198.4</v>
      </c>
      <c r="H71" s="88">
        <f>H72</f>
        <v>3059.62</v>
      </c>
      <c r="I71" s="88">
        <f t="shared" ref="I71:J71" si="22">I72</f>
        <v>3059.62</v>
      </c>
      <c r="J71" s="88">
        <f t="shared" si="22"/>
        <v>1128.48</v>
      </c>
      <c r="K71" s="64">
        <f t="shared" si="12"/>
        <v>35.28</v>
      </c>
      <c r="L71" s="64">
        <f t="shared" si="13"/>
        <v>36.880000000000003</v>
      </c>
    </row>
    <row r="72" spans="2:12" x14ac:dyDescent="0.25">
      <c r="B72" s="51"/>
      <c r="C72" s="51"/>
      <c r="D72" s="52">
        <v>343</v>
      </c>
      <c r="E72" s="52"/>
      <c r="F72" s="58" t="s">
        <v>117</v>
      </c>
      <c r="G72" s="88">
        <f>SUM(G73:G74)</f>
        <v>3198.4</v>
      </c>
      <c r="H72" s="88">
        <f>SUM(H73:H74)</f>
        <v>3059.62</v>
      </c>
      <c r="I72" s="88">
        <f t="shared" ref="I72:J72" si="23">SUM(I73:I74)</f>
        <v>3059.62</v>
      </c>
      <c r="J72" s="88">
        <f t="shared" si="23"/>
        <v>1128.48</v>
      </c>
      <c r="K72" s="64">
        <f t="shared" si="12"/>
        <v>35.28</v>
      </c>
      <c r="L72" s="64">
        <f t="shared" si="13"/>
        <v>36.880000000000003</v>
      </c>
    </row>
    <row r="73" spans="2:12" x14ac:dyDescent="0.25">
      <c r="B73" s="51"/>
      <c r="C73" s="51"/>
      <c r="D73" s="52"/>
      <c r="E73" s="52">
        <v>3431</v>
      </c>
      <c r="F73" s="57" t="s">
        <v>116</v>
      </c>
      <c r="G73" s="93">
        <v>708.18</v>
      </c>
      <c r="H73" s="76">
        <f>SUMIF('[1]Izvršenje rashoda'!$D$9:$D$74,E73,'[1]Izvršenje rashoda'!$G$9:$G$75)</f>
        <v>1050</v>
      </c>
      <c r="I73" s="76">
        <f>SUMIF('[1]Izvršenje rashoda'!$D$9:$D$74,E73,'[1]Izvršenje rashoda'!$G$9:$G$74)</f>
        <v>1050</v>
      </c>
      <c r="J73" s="66">
        <f>SUMIF('[1]Izvršenje rashoda'!$D$9:$D$75,E73,'[1]Izvršenje rashoda'!$H$9:$H$75)</f>
        <v>820.79</v>
      </c>
      <c r="K73" s="64">
        <f t="shared" si="12"/>
        <v>115.9</v>
      </c>
      <c r="L73" s="64">
        <f t="shared" si="13"/>
        <v>78.17</v>
      </c>
    </row>
    <row r="74" spans="2:12" x14ac:dyDescent="0.25">
      <c r="B74" s="51"/>
      <c r="C74" s="51"/>
      <c r="D74" s="52"/>
      <c r="E74" s="52">
        <v>3433</v>
      </c>
      <c r="F74" s="57" t="s">
        <v>119</v>
      </c>
      <c r="G74" s="93">
        <v>2490.2199999999998</v>
      </c>
      <c r="H74" s="76">
        <f>SUMIF('[1]Izvršenje rashoda'!$D$9:$D$74,E74,'[1]Izvršenje rashoda'!$G$9:$G$75)</f>
        <v>2009.62</v>
      </c>
      <c r="I74" s="76">
        <f>SUMIF('[1]Izvršenje rashoda'!$D$9:$D$74,E74,'[1]Izvršenje rashoda'!$G$9:$G$74)</f>
        <v>2009.62</v>
      </c>
      <c r="J74" s="66">
        <f>SUMIF('[1]Izvršenje rashoda'!$D$9:$D$75,E74,'[1]Izvršenje rashoda'!$H$9:$H$75)</f>
        <v>307.69</v>
      </c>
      <c r="K74" s="64">
        <f t="shared" si="12"/>
        <v>12.36</v>
      </c>
      <c r="L74" s="64">
        <f t="shared" si="13"/>
        <v>15.31</v>
      </c>
    </row>
    <row r="75" spans="2:12" ht="26.25" x14ac:dyDescent="0.25">
      <c r="B75" s="51"/>
      <c r="C75" s="51">
        <v>37</v>
      </c>
      <c r="D75" s="52"/>
      <c r="E75" s="52"/>
      <c r="F75" s="58" t="s">
        <v>123</v>
      </c>
      <c r="G75" s="88">
        <f>G76</f>
        <v>4282.9399999999996</v>
      </c>
      <c r="H75" s="88">
        <f>H76</f>
        <v>5620</v>
      </c>
      <c r="I75" s="88">
        <f t="shared" ref="I75:J75" si="24">I76</f>
        <v>5620</v>
      </c>
      <c r="J75" s="88">
        <f t="shared" si="24"/>
        <v>6286.32</v>
      </c>
      <c r="K75" s="64">
        <f t="shared" si="12"/>
        <v>146.78</v>
      </c>
      <c r="L75" s="64">
        <f t="shared" si="13"/>
        <v>111.86</v>
      </c>
    </row>
    <row r="76" spans="2:12" ht="26.25" x14ac:dyDescent="0.25">
      <c r="B76" s="51"/>
      <c r="C76" s="51"/>
      <c r="D76" s="52">
        <v>372</v>
      </c>
      <c r="E76" s="52"/>
      <c r="F76" s="58" t="s">
        <v>122</v>
      </c>
      <c r="G76" s="88">
        <f>SUM(G77:G78)</f>
        <v>4282.9399999999996</v>
      </c>
      <c r="H76" s="88">
        <f>SUM(H77:H78)</f>
        <v>5620</v>
      </c>
      <c r="I76" s="88">
        <f t="shared" ref="I76:J76" si="25">SUM(I77:I78)</f>
        <v>5620</v>
      </c>
      <c r="J76" s="88">
        <f t="shared" si="25"/>
        <v>6286.32</v>
      </c>
      <c r="K76" s="64">
        <f t="shared" si="12"/>
        <v>146.78</v>
      </c>
      <c r="L76" s="64">
        <f t="shared" si="13"/>
        <v>111.86</v>
      </c>
    </row>
    <row r="77" spans="2:12" x14ac:dyDescent="0.25">
      <c r="B77" s="51"/>
      <c r="C77" s="51"/>
      <c r="D77" s="52"/>
      <c r="E77" s="52">
        <v>3721</v>
      </c>
      <c r="F77" s="58" t="s">
        <v>121</v>
      </c>
      <c r="G77" s="65"/>
      <c r="H77" s="76">
        <f>SUMIF('[1]Izvršenje rashoda'!$D$9:$D$74,E77,'[1]Izvršenje rashoda'!$G$9:$G$75)</f>
        <v>20</v>
      </c>
      <c r="I77" s="76">
        <f>SUMIF('[1]Izvršenje rashoda'!$D$9:$D$74,E77,'[1]Izvršenje rashoda'!$G$9:$G$74)</f>
        <v>20</v>
      </c>
      <c r="J77" s="66">
        <f>SUMIF('[1]Izvršenje rashoda'!$D$9:$D$75,E77,'[1]Izvršenje rashoda'!$H$9:$H$75)</f>
        <v>20</v>
      </c>
      <c r="K77" s="64" t="e">
        <f t="shared" si="12"/>
        <v>#DIV/0!</v>
      </c>
      <c r="L77" s="64">
        <f t="shared" si="13"/>
        <v>100</v>
      </c>
    </row>
    <row r="78" spans="2:12" x14ac:dyDescent="0.25">
      <c r="B78" s="51"/>
      <c r="C78" s="51"/>
      <c r="D78" s="52"/>
      <c r="E78" s="52">
        <v>3722</v>
      </c>
      <c r="F78" s="57" t="s">
        <v>120</v>
      </c>
      <c r="G78" s="93">
        <v>4282.9399999999996</v>
      </c>
      <c r="H78" s="76">
        <f>SUMIF('[1]Izvršenje rashoda'!$D$9:$D$74,E78,'[1]Izvršenje rashoda'!$G$9:$G$75)</f>
        <v>5600</v>
      </c>
      <c r="I78" s="76">
        <f>SUMIF('[1]Izvršenje rashoda'!$D$9:$D$74,E78,'[1]Izvršenje rashoda'!$G$9:$G$74)</f>
        <v>5600</v>
      </c>
      <c r="J78" s="66">
        <f>SUMIF('[1]Izvršenje rashoda'!$D$9:$D$75,E78,'[1]Izvršenje rashoda'!$H$9:$H$75)</f>
        <v>6266.32</v>
      </c>
      <c r="K78" s="64">
        <f t="shared" si="12"/>
        <v>146.31</v>
      </c>
      <c r="L78" s="64">
        <f t="shared" si="13"/>
        <v>111.9</v>
      </c>
    </row>
    <row r="79" spans="2:12" x14ac:dyDescent="0.25">
      <c r="B79" s="43">
        <v>4</v>
      </c>
      <c r="C79" s="43"/>
      <c r="D79" s="43"/>
      <c r="E79" s="43"/>
      <c r="F79" s="60" t="s">
        <v>5</v>
      </c>
      <c r="G79" s="88">
        <f>G80</f>
        <v>5057.6499999999996</v>
      </c>
      <c r="H79" s="88">
        <f>H80</f>
        <v>84010.06</v>
      </c>
      <c r="I79" s="88">
        <f t="shared" ref="I79:J79" si="26">I80</f>
        <v>84010.06</v>
      </c>
      <c r="J79" s="88">
        <f t="shared" si="26"/>
        <v>4721.25</v>
      </c>
      <c r="K79" s="64">
        <f t="shared" si="12"/>
        <v>93.35</v>
      </c>
      <c r="L79" s="64">
        <f t="shared" si="13"/>
        <v>5.62</v>
      </c>
    </row>
    <row r="80" spans="2:12" ht="25.5" x14ac:dyDescent="0.25">
      <c r="B80" s="43"/>
      <c r="C80" s="43">
        <v>42</v>
      </c>
      <c r="D80" s="43"/>
      <c r="E80" s="43"/>
      <c r="F80" s="60" t="s">
        <v>6</v>
      </c>
      <c r="G80" s="88">
        <f>G81+G84</f>
        <v>5057.6499999999996</v>
      </c>
      <c r="H80" s="88">
        <f>H81+H84</f>
        <v>84010.06</v>
      </c>
      <c r="I80" s="88">
        <f t="shared" ref="I80:J80" si="27">I81+I84</f>
        <v>84010.06</v>
      </c>
      <c r="J80" s="88">
        <f t="shared" si="27"/>
        <v>4721.25</v>
      </c>
      <c r="K80" s="64">
        <f t="shared" si="12"/>
        <v>93.35</v>
      </c>
      <c r="L80" s="64">
        <f t="shared" si="13"/>
        <v>5.62</v>
      </c>
    </row>
    <row r="81" spans="2:12" x14ac:dyDescent="0.25">
      <c r="B81" s="43"/>
      <c r="C81" s="43"/>
      <c r="D81" s="51">
        <v>422</v>
      </c>
      <c r="E81" s="51"/>
      <c r="F81" s="58" t="s">
        <v>127</v>
      </c>
      <c r="G81" s="88">
        <f>SUM(G82:G83)</f>
        <v>1215.05</v>
      </c>
      <c r="H81" s="88">
        <f t="shared" ref="H81:J81" si="28">SUM(H82:H83)</f>
        <v>80210.06</v>
      </c>
      <c r="I81" s="88">
        <f t="shared" si="28"/>
        <v>80210.06</v>
      </c>
      <c r="J81" s="88">
        <f t="shared" si="28"/>
        <v>794.2</v>
      </c>
      <c r="K81" s="64">
        <f t="shared" si="12"/>
        <v>65.36</v>
      </c>
      <c r="L81" s="64">
        <f t="shared" si="13"/>
        <v>0.99</v>
      </c>
    </row>
    <row r="82" spans="2:12" x14ac:dyDescent="0.25">
      <c r="B82" s="43"/>
      <c r="C82" s="43"/>
      <c r="D82" s="51"/>
      <c r="E82" s="51">
        <v>4221</v>
      </c>
      <c r="F82" s="57" t="s">
        <v>126</v>
      </c>
      <c r="G82" s="93">
        <v>1215.05</v>
      </c>
      <c r="H82" s="76">
        <v>44765.48</v>
      </c>
      <c r="I82" s="76">
        <v>44765.48</v>
      </c>
      <c r="J82" s="66">
        <v>794.2</v>
      </c>
      <c r="K82" s="64">
        <f t="shared" si="12"/>
        <v>65.36</v>
      </c>
      <c r="L82" s="64">
        <f t="shared" si="13"/>
        <v>1.77</v>
      </c>
    </row>
    <row r="83" spans="2:12" x14ac:dyDescent="0.25">
      <c r="B83" s="43"/>
      <c r="C83" s="43"/>
      <c r="D83" s="51"/>
      <c r="E83" s="51">
        <v>4227</v>
      </c>
      <c r="F83" s="90" t="s">
        <v>153</v>
      </c>
      <c r="G83" s="65"/>
      <c r="H83" s="76">
        <v>35444.58</v>
      </c>
      <c r="I83" s="76">
        <v>35444.58</v>
      </c>
      <c r="J83" s="66"/>
      <c r="K83" s="64"/>
      <c r="L83" s="64"/>
    </row>
    <row r="84" spans="2:12" x14ac:dyDescent="0.25">
      <c r="B84" s="43"/>
      <c r="C84" s="43"/>
      <c r="D84" s="51">
        <v>424</v>
      </c>
      <c r="E84" s="51"/>
      <c r="F84" s="58" t="s">
        <v>125</v>
      </c>
      <c r="G84" s="88">
        <f>G85</f>
        <v>3842.6</v>
      </c>
      <c r="H84" s="88">
        <f>H85</f>
        <v>3800</v>
      </c>
      <c r="I84" s="88">
        <f t="shared" ref="I84:J84" si="29">I85</f>
        <v>3800</v>
      </c>
      <c r="J84" s="88">
        <f t="shared" si="29"/>
        <v>3927.05</v>
      </c>
      <c r="K84" s="64">
        <f t="shared" si="12"/>
        <v>102.2</v>
      </c>
      <c r="L84" s="64">
        <f t="shared" si="13"/>
        <v>103.34</v>
      </c>
    </row>
    <row r="85" spans="2:12" x14ac:dyDescent="0.25">
      <c r="B85" s="43"/>
      <c r="C85" s="43"/>
      <c r="D85" s="51"/>
      <c r="E85" s="51">
        <v>4241</v>
      </c>
      <c r="F85" s="57" t="s">
        <v>124</v>
      </c>
      <c r="G85" s="93">
        <v>3842.6</v>
      </c>
      <c r="H85" s="76">
        <v>3800</v>
      </c>
      <c r="I85" s="76">
        <v>3800</v>
      </c>
      <c r="J85" s="66">
        <v>3927.05</v>
      </c>
      <c r="K85" s="64">
        <f t="shared" si="12"/>
        <v>102.2</v>
      </c>
      <c r="L85" s="64">
        <f t="shared" si="13"/>
        <v>103.34</v>
      </c>
    </row>
    <row r="86" spans="2:12" x14ac:dyDescent="0.25">
      <c r="B86" s="43"/>
      <c r="C86" s="43"/>
      <c r="D86" s="61"/>
      <c r="E86" s="61"/>
      <c r="F86" s="61"/>
      <c r="G86" s="62"/>
      <c r="H86" s="62"/>
      <c r="I86" s="45"/>
      <c r="J86" s="63"/>
      <c r="K86" s="63"/>
      <c r="L86" s="63"/>
    </row>
    <row r="87" spans="2:12" x14ac:dyDescent="0.25">
      <c r="B87" s="43"/>
      <c r="C87" s="43"/>
      <c r="D87" s="61"/>
      <c r="E87" s="61"/>
      <c r="F87" s="61"/>
      <c r="G87" s="62"/>
      <c r="H87" s="62"/>
      <c r="I87" s="45"/>
      <c r="J87" s="63"/>
      <c r="K87" s="63"/>
      <c r="L87" s="63"/>
    </row>
    <row r="88" spans="2:12" x14ac:dyDescent="0.25">
      <c r="B88" s="43"/>
      <c r="C88" s="43" t="s">
        <v>16</v>
      </c>
      <c r="D88" s="61"/>
      <c r="E88" s="61"/>
      <c r="F88" s="61"/>
      <c r="G88" s="62"/>
      <c r="H88" s="62"/>
      <c r="I88" s="45"/>
      <c r="J88" s="63"/>
      <c r="K88" s="63"/>
      <c r="L88" s="63"/>
    </row>
  </sheetData>
  <autoFilter ref="B11:E26" xr:uid="{00000000-0001-0000-0100-000000000000}"/>
  <mergeCells count="7">
    <mergeCell ref="B8:F8"/>
    <mergeCell ref="B9:F9"/>
    <mergeCell ref="B29:F29"/>
    <mergeCell ref="B30:F30"/>
    <mergeCell ref="B2:L2"/>
    <mergeCell ref="B4:L4"/>
    <mergeCell ref="B6:L6"/>
  </mergeCells>
  <pageMargins left="0.7" right="0.7" top="0.75" bottom="0.75" header="0.3" footer="0.3"/>
  <pageSetup paperSize="9" scale="40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H29"/>
  <sheetViews>
    <sheetView workbookViewId="0">
      <selection activeCell="B2" sqref="B2:H30"/>
    </sheetView>
  </sheetViews>
  <sheetFormatPr defaultRowHeight="15" x14ac:dyDescent="0.25"/>
  <cols>
    <col min="2" max="2" width="37.7109375" customWidth="1"/>
    <col min="3" max="6" width="25.28515625" customWidth="1"/>
    <col min="7" max="8" width="15.7109375" customWidth="1"/>
  </cols>
  <sheetData>
    <row r="1" spans="2:8" ht="18" x14ac:dyDescent="0.25">
      <c r="B1" s="2"/>
      <c r="C1" s="2"/>
      <c r="D1" s="2"/>
      <c r="E1" s="2"/>
      <c r="F1" s="3"/>
      <c r="G1" s="3"/>
      <c r="H1" s="3"/>
    </row>
    <row r="2" spans="2:8" ht="15.75" customHeight="1" x14ac:dyDescent="0.25">
      <c r="B2" s="118" t="s">
        <v>39</v>
      </c>
      <c r="C2" s="118"/>
      <c r="D2" s="118"/>
      <c r="E2" s="118"/>
      <c r="F2" s="118"/>
      <c r="G2" s="118"/>
      <c r="H2" s="118"/>
    </row>
    <row r="3" spans="2:8" ht="18" x14ac:dyDescent="0.25">
      <c r="B3" s="2"/>
      <c r="C3" s="2"/>
      <c r="D3" s="2"/>
      <c r="E3" s="2"/>
      <c r="F3" s="3"/>
      <c r="G3" s="3"/>
      <c r="H3" s="3"/>
    </row>
    <row r="4" spans="2:8" ht="25.5" x14ac:dyDescent="0.25">
      <c r="B4" s="40" t="s">
        <v>7</v>
      </c>
      <c r="C4" s="40" t="s">
        <v>152</v>
      </c>
      <c r="D4" s="40" t="s">
        <v>54</v>
      </c>
      <c r="E4" s="40" t="s">
        <v>51</v>
      </c>
      <c r="F4" s="40" t="s">
        <v>156</v>
      </c>
      <c r="G4" s="40" t="s">
        <v>17</v>
      </c>
      <c r="H4" s="40" t="s">
        <v>52</v>
      </c>
    </row>
    <row r="5" spans="2:8" x14ac:dyDescent="0.25">
      <c r="B5" s="40">
        <v>1</v>
      </c>
      <c r="C5" s="40">
        <v>2</v>
      </c>
      <c r="D5" s="40">
        <v>3</v>
      </c>
      <c r="E5" s="40">
        <v>4</v>
      </c>
      <c r="F5" s="40">
        <v>5</v>
      </c>
      <c r="G5" s="40" t="s">
        <v>19</v>
      </c>
      <c r="H5" s="40" t="s">
        <v>20</v>
      </c>
    </row>
    <row r="6" spans="2:8" x14ac:dyDescent="0.25">
      <c r="B6" s="7" t="s">
        <v>38</v>
      </c>
      <c r="C6" s="73">
        <f>C7+C9+C11+C13+C16</f>
        <v>628414.18000000005</v>
      </c>
      <c r="D6" s="73">
        <f t="shared" ref="D6:F6" si="0">D7+D9+D11+D13+D16</f>
        <v>963136.79</v>
      </c>
      <c r="E6" s="73">
        <f t="shared" si="0"/>
        <v>963136.79</v>
      </c>
      <c r="F6" s="73">
        <f t="shared" si="0"/>
        <v>788165.39</v>
      </c>
      <c r="G6" s="72">
        <f>F6/C6*100</f>
        <v>125.421324833886</v>
      </c>
      <c r="H6" s="72">
        <f>F6/E6*100</f>
        <v>81.833172419880299</v>
      </c>
    </row>
    <row r="7" spans="2:8" x14ac:dyDescent="0.25">
      <c r="B7" s="7" t="s">
        <v>36</v>
      </c>
      <c r="C7" s="73">
        <f>C8</f>
        <v>93694.48</v>
      </c>
      <c r="D7" s="73">
        <f t="shared" ref="D7:F7" si="1">D8</f>
        <v>162058.64000000001</v>
      </c>
      <c r="E7" s="73">
        <f t="shared" si="1"/>
        <v>162058.64000000001</v>
      </c>
      <c r="F7" s="73">
        <f t="shared" si="1"/>
        <v>101082.27</v>
      </c>
      <c r="G7" s="72">
        <f t="shared" ref="G7:G29" si="2">F7/C7*100</f>
        <v>107.884978922985</v>
      </c>
      <c r="H7" s="72">
        <f t="shared" ref="H7:H29" si="3">F7/E7*100</f>
        <v>62.373885156632198</v>
      </c>
    </row>
    <row r="8" spans="2:8" x14ac:dyDescent="0.25">
      <c r="B8" s="34" t="s">
        <v>35</v>
      </c>
      <c r="C8" s="74">
        <f>705941.08/7.5345</f>
        <v>93694.48</v>
      </c>
      <c r="D8" s="74">
        <f>' Račun prihoda i rashoda'!H26</f>
        <v>162058.64000000001</v>
      </c>
      <c r="E8" s="74">
        <f>' Račun prihoda i rashoda'!I26</f>
        <v>162058.64000000001</v>
      </c>
      <c r="F8" s="75">
        <v>101082.27</v>
      </c>
      <c r="G8" s="72">
        <f t="shared" si="2"/>
        <v>107.884978922985</v>
      </c>
      <c r="H8" s="72">
        <f t="shared" si="3"/>
        <v>62.373885156632198</v>
      </c>
    </row>
    <row r="9" spans="2:8" x14ac:dyDescent="0.25">
      <c r="B9" s="7" t="s">
        <v>31</v>
      </c>
      <c r="C9" s="73">
        <f>C10</f>
        <v>1843.99</v>
      </c>
      <c r="D9" s="73">
        <f t="shared" ref="D9:F9" si="4">D10</f>
        <v>698.25</v>
      </c>
      <c r="E9" s="73">
        <f t="shared" si="4"/>
        <v>698.25</v>
      </c>
      <c r="F9" s="73">
        <f t="shared" si="4"/>
        <v>19076.53</v>
      </c>
      <c r="G9" s="72">
        <f t="shared" si="2"/>
        <v>1034.52459069735</v>
      </c>
      <c r="H9" s="72">
        <f t="shared" si="3"/>
        <v>2732.0486931614801</v>
      </c>
    </row>
    <row r="10" spans="2:8" x14ac:dyDescent="0.25">
      <c r="B10" s="32" t="s">
        <v>30</v>
      </c>
      <c r="C10" s="74">
        <f>13893.52/7.5345</f>
        <v>1843.99</v>
      </c>
      <c r="D10" s="74">
        <f>' Račun prihoda i rashoda'!H18+' Račun prihoda i rashoda'!H22</f>
        <v>698.25</v>
      </c>
      <c r="E10" s="74">
        <f>' Račun prihoda i rashoda'!I18+' Račun prihoda i rashoda'!I22</f>
        <v>698.25</v>
      </c>
      <c r="F10" s="75">
        <f>2973.23+16103.3</f>
        <v>19076.53</v>
      </c>
      <c r="G10" s="72">
        <f t="shared" si="2"/>
        <v>1034.52459069735</v>
      </c>
      <c r="H10" s="72">
        <f t="shared" si="3"/>
        <v>2732.0486931614801</v>
      </c>
    </row>
    <row r="11" spans="2:8" x14ac:dyDescent="0.25">
      <c r="B11" s="7" t="s">
        <v>128</v>
      </c>
      <c r="C11" s="73">
        <f>C12</f>
        <v>1665.14</v>
      </c>
      <c r="D11" s="73">
        <f t="shared" ref="D11:F11" si="5">D12</f>
        <v>5000</v>
      </c>
      <c r="E11" s="73">
        <f t="shared" si="5"/>
        <v>5000</v>
      </c>
      <c r="F11" s="73">
        <f t="shared" si="5"/>
        <v>0</v>
      </c>
      <c r="G11" s="72">
        <f t="shared" si="2"/>
        <v>0</v>
      </c>
      <c r="H11" s="72">
        <f t="shared" si="3"/>
        <v>0</v>
      </c>
    </row>
    <row r="12" spans="2:8" x14ac:dyDescent="0.25">
      <c r="B12" s="32" t="s">
        <v>129</v>
      </c>
      <c r="C12" s="74">
        <f>12546/7.5345</f>
        <v>1665.14</v>
      </c>
      <c r="D12" s="74">
        <v>5000</v>
      </c>
      <c r="E12" s="76">
        <v>5000</v>
      </c>
      <c r="F12" s="75"/>
      <c r="G12" s="72">
        <f t="shared" si="2"/>
        <v>0</v>
      </c>
      <c r="H12" s="72">
        <f t="shared" si="3"/>
        <v>0</v>
      </c>
    </row>
    <row r="13" spans="2:8" x14ac:dyDescent="0.25">
      <c r="B13" s="69" t="s">
        <v>130</v>
      </c>
      <c r="C13" s="73">
        <f>C14+C15</f>
        <v>531144.21</v>
      </c>
      <c r="D13" s="73">
        <f t="shared" ref="D13:F13" si="6">D14+D15</f>
        <v>795379.9</v>
      </c>
      <c r="E13" s="73">
        <f t="shared" si="6"/>
        <v>795379.9</v>
      </c>
      <c r="F13" s="73">
        <f t="shared" si="6"/>
        <v>667490.4</v>
      </c>
      <c r="G13" s="72">
        <f t="shared" si="2"/>
        <v>125.67027700443199</v>
      </c>
      <c r="H13" s="72">
        <f t="shared" si="3"/>
        <v>83.920953999466207</v>
      </c>
    </row>
    <row r="14" spans="2:8" x14ac:dyDescent="0.25">
      <c r="B14" s="70" t="s">
        <v>132</v>
      </c>
      <c r="C14" s="74"/>
      <c r="D14" s="74"/>
      <c r="E14" s="76"/>
      <c r="F14" s="75"/>
      <c r="G14" s="72" t="e">
        <f t="shared" si="2"/>
        <v>#DIV/0!</v>
      </c>
      <c r="H14" s="72" t="e">
        <f t="shared" si="3"/>
        <v>#DIV/0!</v>
      </c>
    </row>
    <row r="15" spans="2:8" x14ac:dyDescent="0.25">
      <c r="B15" s="71" t="s">
        <v>133</v>
      </c>
      <c r="C15" s="74">
        <f>4001906.08/7.5345</f>
        <v>531144.21</v>
      </c>
      <c r="D15" s="74">
        <f>' Račun prihoda i rashoda'!H13</f>
        <v>795379.9</v>
      </c>
      <c r="E15" s="74">
        <f>' Račun prihoda i rashoda'!I13</f>
        <v>795379.9</v>
      </c>
      <c r="F15" s="75">
        <v>667490.4</v>
      </c>
      <c r="G15" s="72">
        <f t="shared" si="2"/>
        <v>125.67027700443199</v>
      </c>
      <c r="H15" s="72">
        <f t="shared" si="3"/>
        <v>83.920953999466207</v>
      </c>
    </row>
    <row r="16" spans="2:8" x14ac:dyDescent="0.25">
      <c r="B16" s="69" t="s">
        <v>131</v>
      </c>
      <c r="C16" s="77">
        <f>C17</f>
        <v>66.36</v>
      </c>
      <c r="D16" s="77">
        <f t="shared" ref="D16:F16" si="7">D17</f>
        <v>0</v>
      </c>
      <c r="E16" s="77">
        <f t="shared" si="7"/>
        <v>0</v>
      </c>
      <c r="F16" s="77">
        <f t="shared" si="7"/>
        <v>516.19000000000005</v>
      </c>
      <c r="G16" s="72">
        <f t="shared" si="2"/>
        <v>777.86317058469001</v>
      </c>
      <c r="H16" s="72" t="e">
        <f t="shared" si="3"/>
        <v>#DIV/0!</v>
      </c>
    </row>
    <row r="17" spans="2:8" x14ac:dyDescent="0.25">
      <c r="B17" s="71" t="s">
        <v>134</v>
      </c>
      <c r="C17" s="75">
        <f>500/7.5345</f>
        <v>66.36</v>
      </c>
      <c r="D17" s="74"/>
      <c r="E17" s="76"/>
      <c r="F17" s="75">
        <v>516.19000000000005</v>
      </c>
      <c r="G17" s="72">
        <f t="shared" si="2"/>
        <v>777.86317058469001</v>
      </c>
      <c r="H17" s="72" t="e">
        <f t="shared" si="3"/>
        <v>#DIV/0!</v>
      </c>
    </row>
    <row r="18" spans="2:8" ht="15.75" customHeight="1" x14ac:dyDescent="0.25">
      <c r="B18" s="7" t="s">
        <v>37</v>
      </c>
      <c r="C18" s="73">
        <f>C19+C21+C23+C25+C28</f>
        <v>631132.93999999994</v>
      </c>
      <c r="D18" s="73">
        <f t="shared" ref="D18:F18" si="8">D19+D21+D23+D25+D28</f>
        <v>629362.79</v>
      </c>
      <c r="E18" s="73">
        <f t="shared" si="8"/>
        <v>634412.32999999996</v>
      </c>
      <c r="F18" s="73">
        <f t="shared" si="8"/>
        <v>803711.51</v>
      </c>
      <c r="G18" s="72">
        <f t="shared" si="2"/>
        <v>127.34425016700899</v>
      </c>
      <c r="H18" s="72">
        <f t="shared" si="3"/>
        <v>126.685985122641</v>
      </c>
    </row>
    <row r="19" spans="2:8" ht="15.75" customHeight="1" x14ac:dyDescent="0.25">
      <c r="B19" s="7" t="s">
        <v>36</v>
      </c>
      <c r="C19" s="73">
        <f>C20</f>
        <v>90770.82</v>
      </c>
      <c r="D19" s="73">
        <f t="shared" ref="D19:F19" si="9">D20</f>
        <v>98762.79</v>
      </c>
      <c r="E19" s="73">
        <f t="shared" si="9"/>
        <v>103812.33</v>
      </c>
      <c r="F19" s="73">
        <f t="shared" si="9"/>
        <v>141471.17000000001</v>
      </c>
      <c r="G19" s="72">
        <f t="shared" si="2"/>
        <v>155.855339854812</v>
      </c>
      <c r="H19" s="72">
        <f t="shared" si="3"/>
        <v>136.27588360650401</v>
      </c>
    </row>
    <row r="20" spans="2:8" x14ac:dyDescent="0.25">
      <c r="B20" s="34" t="s">
        <v>35</v>
      </c>
      <c r="C20" s="74">
        <f>683912.72/7.5345</f>
        <v>90770.82</v>
      </c>
      <c r="D20" s="74">
        <v>98762.79</v>
      </c>
      <c r="E20" s="81">
        <f>96988.42+627.12+696.79+5500</f>
        <v>103812.33</v>
      </c>
      <c r="F20" s="75">
        <f>794.2+140676.97</f>
        <v>141471.17000000001</v>
      </c>
      <c r="G20" s="72">
        <f t="shared" si="2"/>
        <v>155.855339854812</v>
      </c>
      <c r="H20" s="72">
        <f t="shared" si="3"/>
        <v>136.27588360650401</v>
      </c>
    </row>
    <row r="21" spans="2:8" x14ac:dyDescent="0.25">
      <c r="B21" s="7" t="s">
        <v>31</v>
      </c>
      <c r="C21" s="73">
        <f>C22</f>
        <v>1678.06</v>
      </c>
      <c r="D21" s="73">
        <f t="shared" ref="D21:F21" si="10">D22</f>
        <v>3000</v>
      </c>
      <c r="E21" s="73">
        <f t="shared" si="10"/>
        <v>3000</v>
      </c>
      <c r="F21" s="73">
        <f t="shared" si="10"/>
        <v>19267.89</v>
      </c>
      <c r="G21" s="72">
        <f t="shared" si="2"/>
        <v>1148.2241397804601</v>
      </c>
      <c r="H21" s="72">
        <f t="shared" si="3"/>
        <v>642.26300000000003</v>
      </c>
    </row>
    <row r="22" spans="2:8" x14ac:dyDescent="0.25">
      <c r="B22" s="32" t="s">
        <v>30</v>
      </c>
      <c r="C22" s="74">
        <f>12643.31/7.5345</f>
        <v>1678.06</v>
      </c>
      <c r="D22" s="74">
        <v>3000</v>
      </c>
      <c r="E22" s="74">
        <f>3000</f>
        <v>3000</v>
      </c>
      <c r="F22" s="75">
        <f>3164.59+16103.3</f>
        <v>19267.89</v>
      </c>
      <c r="G22" s="72">
        <f t="shared" si="2"/>
        <v>1148.2241397804601</v>
      </c>
      <c r="H22" s="72">
        <f t="shared" si="3"/>
        <v>642.26300000000003</v>
      </c>
    </row>
    <row r="23" spans="2:8" x14ac:dyDescent="0.25">
      <c r="B23" s="7" t="s">
        <v>128</v>
      </c>
      <c r="C23" s="73">
        <f>C24</f>
        <v>1665.14</v>
      </c>
      <c r="D23" s="73">
        <f t="shared" ref="D23:F23" si="11">D24</f>
        <v>5000</v>
      </c>
      <c r="E23" s="73">
        <f t="shared" si="11"/>
        <v>5000</v>
      </c>
      <c r="F23" s="73">
        <f t="shared" si="11"/>
        <v>0</v>
      </c>
      <c r="G23" s="72">
        <f t="shared" si="2"/>
        <v>0</v>
      </c>
      <c r="H23" s="72">
        <f t="shared" si="3"/>
        <v>0</v>
      </c>
    </row>
    <row r="24" spans="2:8" x14ac:dyDescent="0.25">
      <c r="B24" s="32" t="s">
        <v>129</v>
      </c>
      <c r="C24" s="74">
        <f>12546/7.5345</f>
        <v>1665.14</v>
      </c>
      <c r="D24" s="74">
        <v>5000</v>
      </c>
      <c r="E24" s="76">
        <v>5000</v>
      </c>
      <c r="F24" s="75"/>
      <c r="G24" s="72">
        <f t="shared" si="2"/>
        <v>0</v>
      </c>
      <c r="H24" s="72">
        <f t="shared" si="3"/>
        <v>0</v>
      </c>
    </row>
    <row r="25" spans="2:8" x14ac:dyDescent="0.25">
      <c r="B25" s="69" t="s">
        <v>130</v>
      </c>
      <c r="C25" s="73">
        <f>C26+C27</f>
        <v>536952.56000000006</v>
      </c>
      <c r="D25" s="73">
        <f t="shared" ref="D25:F25" si="12">D26+D27</f>
        <v>522600</v>
      </c>
      <c r="E25" s="73">
        <f t="shared" si="12"/>
        <v>522600</v>
      </c>
      <c r="F25" s="73">
        <f t="shared" si="12"/>
        <v>642457.19999999995</v>
      </c>
      <c r="G25" s="72">
        <f t="shared" si="2"/>
        <v>119.648782380328</v>
      </c>
      <c r="H25" s="72">
        <f t="shared" si="3"/>
        <v>122.934787600459</v>
      </c>
    </row>
    <row r="26" spans="2:8" x14ac:dyDescent="0.25">
      <c r="B26" s="70" t="s">
        <v>132</v>
      </c>
      <c r="C26" s="74"/>
      <c r="D26" s="74">
        <v>6000</v>
      </c>
      <c r="E26" s="76">
        <v>6000</v>
      </c>
      <c r="F26" s="75"/>
      <c r="G26" s="72" t="e">
        <f t="shared" si="2"/>
        <v>#DIV/0!</v>
      </c>
      <c r="H26" s="72">
        <f t="shared" si="3"/>
        <v>0</v>
      </c>
    </row>
    <row r="27" spans="2:8" x14ac:dyDescent="0.25">
      <c r="B27" s="71" t="s">
        <v>133</v>
      </c>
      <c r="C27" s="74">
        <f>4045669.09/7.5345</f>
        <v>536952.56000000006</v>
      </c>
      <c r="D27" s="74">
        <v>516600</v>
      </c>
      <c r="E27" s="76">
        <v>516600</v>
      </c>
      <c r="F27" s="75">
        <f>3927.05+638530.15</f>
        <v>642457.19999999995</v>
      </c>
      <c r="G27" s="72">
        <f t="shared" si="2"/>
        <v>119.648782380328</v>
      </c>
      <c r="H27" s="72">
        <f t="shared" si="3"/>
        <v>124.362601626016</v>
      </c>
    </row>
    <row r="28" spans="2:8" x14ac:dyDescent="0.25">
      <c r="B28" s="69" t="s">
        <v>131</v>
      </c>
      <c r="C28" s="77">
        <f>C29</f>
        <v>66.36</v>
      </c>
      <c r="D28" s="77">
        <f t="shared" ref="D28:F28" si="13">D29</f>
        <v>0</v>
      </c>
      <c r="E28" s="77">
        <f t="shared" si="13"/>
        <v>0</v>
      </c>
      <c r="F28" s="77">
        <f t="shared" si="13"/>
        <v>515.25</v>
      </c>
      <c r="G28" s="72">
        <f t="shared" si="2"/>
        <v>776.44665461121201</v>
      </c>
      <c r="H28" s="72" t="e">
        <f t="shared" si="3"/>
        <v>#DIV/0!</v>
      </c>
    </row>
    <row r="29" spans="2:8" x14ac:dyDescent="0.25">
      <c r="B29" s="71" t="s">
        <v>134</v>
      </c>
      <c r="C29" s="75">
        <f>500/7.5345</f>
        <v>66.36</v>
      </c>
      <c r="D29" s="75"/>
      <c r="E29" s="75"/>
      <c r="F29" s="75">
        <v>515.25</v>
      </c>
      <c r="G29" s="72">
        <f t="shared" si="2"/>
        <v>776.44665461121201</v>
      </c>
      <c r="H29" s="72" t="e">
        <f t="shared" si="3"/>
        <v>#DIV/0!</v>
      </c>
    </row>
  </sheetData>
  <mergeCells count="1">
    <mergeCell ref="B2:H2"/>
  </mergeCells>
  <pageMargins left="0.7" right="0.7" top="0.75" bottom="0.75" header="0.3" footer="0.3"/>
  <pageSetup paperSize="9" scale="73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H9"/>
  <sheetViews>
    <sheetView workbookViewId="0">
      <selection activeCell="B2" sqref="B2:H9"/>
    </sheetView>
  </sheetViews>
  <sheetFormatPr defaultRowHeight="15" x14ac:dyDescent="0.25"/>
  <cols>
    <col min="2" max="2" width="37.7109375" customWidth="1"/>
    <col min="3" max="6" width="25.28515625" customWidth="1"/>
    <col min="7" max="8" width="15.7109375" customWidth="1"/>
  </cols>
  <sheetData>
    <row r="1" spans="2:8" ht="18" x14ac:dyDescent="0.25">
      <c r="B1" s="2"/>
      <c r="C1" s="2"/>
      <c r="D1" s="2"/>
      <c r="E1" s="2"/>
      <c r="F1" s="3"/>
      <c r="G1" s="3"/>
      <c r="H1" s="3"/>
    </row>
    <row r="2" spans="2:8" ht="15.75" customHeight="1" x14ac:dyDescent="0.25">
      <c r="B2" s="118" t="s">
        <v>48</v>
      </c>
      <c r="C2" s="118"/>
      <c r="D2" s="118"/>
      <c r="E2" s="118"/>
      <c r="F2" s="118"/>
      <c r="G2" s="118"/>
      <c r="H2" s="118"/>
    </row>
    <row r="3" spans="2:8" ht="18" x14ac:dyDescent="0.25">
      <c r="B3" s="2"/>
      <c r="C3" s="2"/>
      <c r="D3" s="2"/>
      <c r="E3" s="2"/>
      <c r="F3" s="3"/>
      <c r="G3" s="3"/>
      <c r="H3" s="3"/>
    </row>
    <row r="4" spans="2:8" ht="25.5" x14ac:dyDescent="0.25">
      <c r="B4" s="40" t="s">
        <v>7</v>
      </c>
      <c r="C4" s="40" t="s">
        <v>157</v>
      </c>
      <c r="D4" s="40" t="s">
        <v>54</v>
      </c>
      <c r="E4" s="40" t="s">
        <v>51</v>
      </c>
      <c r="F4" s="40" t="s">
        <v>158</v>
      </c>
      <c r="G4" s="40" t="s">
        <v>17</v>
      </c>
      <c r="H4" s="40" t="s">
        <v>52</v>
      </c>
    </row>
    <row r="5" spans="2:8" x14ac:dyDescent="0.25">
      <c r="B5" s="40">
        <v>1</v>
      </c>
      <c r="C5" s="40">
        <v>2</v>
      </c>
      <c r="D5" s="40">
        <v>3</v>
      </c>
      <c r="E5" s="40">
        <v>4</v>
      </c>
      <c r="F5" s="40">
        <v>5</v>
      </c>
      <c r="G5" s="40" t="s">
        <v>19</v>
      </c>
      <c r="H5" s="40" t="s">
        <v>20</v>
      </c>
    </row>
    <row r="6" spans="2:8" ht="15.75" customHeight="1" x14ac:dyDescent="0.25">
      <c r="B6" s="7" t="s">
        <v>37</v>
      </c>
      <c r="C6" s="5"/>
      <c r="D6" s="5"/>
      <c r="E6" s="5"/>
      <c r="F6" s="30"/>
      <c r="G6" s="30"/>
      <c r="H6" s="30"/>
    </row>
    <row r="7" spans="2:8" ht="15.75" customHeight="1" x14ac:dyDescent="0.25">
      <c r="B7" s="78" t="s">
        <v>135</v>
      </c>
      <c r="C7" s="73">
        <f>SUM(C8:C9)</f>
        <v>626493.37</v>
      </c>
      <c r="D7" s="73">
        <v>963136.79</v>
      </c>
      <c r="E7" s="73">
        <v>963136.79</v>
      </c>
      <c r="F7" s="73">
        <f>SUM(F8:F9)</f>
        <v>788165.39</v>
      </c>
      <c r="G7" s="72">
        <f>F7/C7*100</f>
        <v>125.80586287768701</v>
      </c>
      <c r="H7" s="72">
        <f>F7/E7*100</f>
        <v>81.833172419880299</v>
      </c>
    </row>
    <row r="8" spans="2:8" x14ac:dyDescent="0.25">
      <c r="B8" s="79" t="s">
        <v>136</v>
      </c>
      <c r="C8">
        <f>626493.37-C9</f>
        <v>624649.38</v>
      </c>
      <c r="D8" s="74">
        <f>D7-D9</f>
        <v>960136.79</v>
      </c>
      <c r="E8" s="74">
        <f>E7-E9</f>
        <v>960136.79</v>
      </c>
      <c r="F8" s="75">
        <f>788165.39-F9</f>
        <v>785332.16</v>
      </c>
      <c r="G8" s="72">
        <f t="shared" ref="G8:G9" si="0">F8/C8*100</f>
        <v>125.723675576209</v>
      </c>
      <c r="H8" s="72">
        <f t="shared" ref="H8:H9" si="1">F8/E8*100</f>
        <v>81.793778571905406</v>
      </c>
    </row>
    <row r="9" spans="2:8" x14ac:dyDescent="0.25">
      <c r="B9" s="80" t="s">
        <v>137</v>
      </c>
      <c r="C9" s="93">
        <v>1843.99</v>
      </c>
      <c r="D9" s="65">
        <v>3000</v>
      </c>
      <c r="E9" s="65">
        <v>3000</v>
      </c>
      <c r="F9" s="66">
        <v>2833.23</v>
      </c>
      <c r="G9" s="72">
        <f t="shared" si="0"/>
        <v>153.64671175006399</v>
      </c>
      <c r="H9" s="72">
        <f t="shared" si="1"/>
        <v>94.441000000000003</v>
      </c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L16"/>
  <sheetViews>
    <sheetView workbookViewId="0">
      <selection activeCell="B2" sqref="B2:L15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8.42578125" customWidth="1"/>
    <col min="5" max="5" width="5.42578125" bestFit="1" customWidth="1"/>
    <col min="6" max="10" width="25.28515625" customWidth="1"/>
    <col min="11" max="12" width="15.7109375" customWidth="1"/>
  </cols>
  <sheetData>
    <row r="1" spans="2:12" ht="18" customHeight="1" x14ac:dyDescent="0.25"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2:12" ht="18" customHeight="1" x14ac:dyDescent="0.25">
      <c r="B2" s="118" t="s">
        <v>73</v>
      </c>
      <c r="C2" s="118"/>
      <c r="D2" s="118"/>
      <c r="E2" s="118"/>
      <c r="F2" s="118"/>
      <c r="G2" s="118"/>
      <c r="H2" s="118"/>
      <c r="I2" s="118"/>
      <c r="J2" s="118"/>
      <c r="K2" s="118"/>
      <c r="L2" s="118"/>
    </row>
    <row r="3" spans="2:12" ht="15.75" customHeight="1" x14ac:dyDescent="0.25">
      <c r="B3" s="118" t="s">
        <v>40</v>
      </c>
      <c r="C3" s="118"/>
      <c r="D3" s="118"/>
      <c r="E3" s="118"/>
      <c r="F3" s="118"/>
      <c r="G3" s="118"/>
      <c r="H3" s="118"/>
      <c r="I3" s="118"/>
      <c r="J3" s="118"/>
      <c r="K3" s="118"/>
      <c r="L3" s="118"/>
    </row>
    <row r="4" spans="2:12" ht="18" x14ac:dyDescent="0.25">
      <c r="B4" s="2"/>
      <c r="C4" s="2"/>
      <c r="D4" s="2"/>
      <c r="E4" s="2"/>
      <c r="F4" s="2"/>
      <c r="G4" s="2"/>
      <c r="H4" s="2"/>
      <c r="I4" s="2"/>
      <c r="J4" s="3"/>
      <c r="K4" s="3"/>
      <c r="L4" s="3"/>
    </row>
    <row r="5" spans="2:12" ht="25.5" customHeight="1" x14ac:dyDescent="0.25">
      <c r="B5" s="134" t="s">
        <v>7</v>
      </c>
      <c r="C5" s="135"/>
      <c r="D5" s="135"/>
      <c r="E5" s="135"/>
      <c r="F5" s="136"/>
      <c r="G5" s="41" t="s">
        <v>65</v>
      </c>
      <c r="H5" s="40" t="s">
        <v>54</v>
      </c>
      <c r="I5" s="41" t="s">
        <v>53</v>
      </c>
      <c r="J5" s="41" t="s">
        <v>66</v>
      </c>
      <c r="K5" s="41" t="s">
        <v>17</v>
      </c>
      <c r="L5" s="41" t="s">
        <v>52</v>
      </c>
    </row>
    <row r="6" spans="2:12" x14ac:dyDescent="0.25">
      <c r="B6" s="134">
        <v>1</v>
      </c>
      <c r="C6" s="135"/>
      <c r="D6" s="135"/>
      <c r="E6" s="135"/>
      <c r="F6" s="136"/>
      <c r="G6" s="41">
        <v>2</v>
      </c>
      <c r="H6" s="41">
        <v>3</v>
      </c>
      <c r="I6" s="41">
        <v>4</v>
      </c>
      <c r="J6" s="41">
        <v>5</v>
      </c>
      <c r="K6" s="41" t="s">
        <v>19</v>
      </c>
      <c r="L6" s="41" t="s">
        <v>20</v>
      </c>
    </row>
    <row r="7" spans="2:12" ht="25.5" x14ac:dyDescent="0.25">
      <c r="B7" s="7">
        <v>8</v>
      </c>
      <c r="C7" s="7"/>
      <c r="D7" s="7"/>
      <c r="E7" s="7"/>
      <c r="F7" s="7" t="s">
        <v>9</v>
      </c>
      <c r="G7" s="5"/>
      <c r="H7" s="5"/>
      <c r="I7" s="5"/>
      <c r="J7" s="30"/>
      <c r="K7" s="30"/>
      <c r="L7" s="30"/>
    </row>
    <row r="8" spans="2:12" x14ac:dyDescent="0.25">
      <c r="B8" s="7"/>
      <c r="C8" s="11">
        <v>84</v>
      </c>
      <c r="D8" s="11"/>
      <c r="E8" s="11"/>
      <c r="F8" s="11" t="s">
        <v>14</v>
      </c>
      <c r="G8" s="5"/>
      <c r="H8" s="5"/>
      <c r="I8" s="5"/>
      <c r="J8" s="30"/>
      <c r="K8" s="30"/>
      <c r="L8" s="30"/>
    </row>
    <row r="9" spans="2:12" ht="51" x14ac:dyDescent="0.25">
      <c r="B9" s="8"/>
      <c r="C9" s="8"/>
      <c r="D9" s="8">
        <v>841</v>
      </c>
      <c r="E9" s="8"/>
      <c r="F9" s="31" t="s">
        <v>41</v>
      </c>
      <c r="G9" s="5"/>
      <c r="H9" s="5"/>
      <c r="I9" s="5"/>
      <c r="J9" s="30"/>
      <c r="K9" s="30"/>
      <c r="L9" s="30"/>
    </row>
    <row r="10" spans="2:12" ht="25.5" x14ac:dyDescent="0.25">
      <c r="B10" s="8"/>
      <c r="C10" s="8"/>
      <c r="D10" s="8"/>
      <c r="E10" s="8">
        <v>8413</v>
      </c>
      <c r="F10" s="31" t="s">
        <v>42</v>
      </c>
      <c r="G10" s="5"/>
      <c r="H10" s="5"/>
      <c r="I10" s="5"/>
      <c r="J10" s="30"/>
      <c r="K10" s="30"/>
      <c r="L10" s="30"/>
    </row>
    <row r="11" spans="2:12" x14ac:dyDescent="0.25">
      <c r="B11" s="8"/>
      <c r="C11" s="8"/>
      <c r="D11" s="8"/>
      <c r="E11" s="9" t="s">
        <v>25</v>
      </c>
      <c r="F11" s="13"/>
      <c r="G11" s="5"/>
      <c r="H11" s="5"/>
      <c r="I11" s="5"/>
      <c r="J11" s="30"/>
      <c r="K11" s="30"/>
      <c r="L11" s="30"/>
    </row>
    <row r="12" spans="2:12" ht="25.5" x14ac:dyDescent="0.25">
      <c r="B12" s="10">
        <v>5</v>
      </c>
      <c r="C12" s="10"/>
      <c r="D12" s="10"/>
      <c r="E12" s="10"/>
      <c r="F12" s="24" t="s">
        <v>10</v>
      </c>
      <c r="G12" s="5"/>
      <c r="H12" s="5"/>
      <c r="I12" s="5"/>
      <c r="J12" s="30"/>
      <c r="K12" s="30"/>
      <c r="L12" s="30"/>
    </row>
    <row r="13" spans="2:12" ht="25.5" x14ac:dyDescent="0.25">
      <c r="B13" s="11"/>
      <c r="C13" s="11">
        <v>54</v>
      </c>
      <c r="D13" s="11"/>
      <c r="E13" s="11"/>
      <c r="F13" s="25" t="s">
        <v>15</v>
      </c>
      <c r="G13" s="5"/>
      <c r="H13" s="5"/>
      <c r="I13" s="6"/>
      <c r="J13" s="30"/>
      <c r="K13" s="30"/>
      <c r="L13" s="30"/>
    </row>
    <row r="14" spans="2:12" ht="63.75" x14ac:dyDescent="0.25">
      <c r="B14" s="11"/>
      <c r="C14" s="11"/>
      <c r="D14" s="11">
        <v>541</v>
      </c>
      <c r="E14" s="31"/>
      <c r="F14" s="31" t="s">
        <v>43</v>
      </c>
      <c r="G14" s="5"/>
      <c r="H14" s="5"/>
      <c r="I14" s="6"/>
      <c r="J14" s="30"/>
      <c r="K14" s="30"/>
      <c r="L14" s="30"/>
    </row>
    <row r="15" spans="2:12" ht="38.25" x14ac:dyDescent="0.25">
      <c r="B15" s="11"/>
      <c r="C15" s="11"/>
      <c r="D15" s="11"/>
      <c r="E15" s="31">
        <v>5413</v>
      </c>
      <c r="F15" s="31" t="s">
        <v>44</v>
      </c>
      <c r="G15" s="5"/>
      <c r="H15" s="5"/>
      <c r="I15" s="6"/>
      <c r="J15" s="30"/>
      <c r="K15" s="30"/>
      <c r="L15" s="30"/>
    </row>
    <row r="16" spans="2:12" x14ac:dyDescent="0.25">
      <c r="B16" s="12" t="s">
        <v>16</v>
      </c>
      <c r="C16" s="10"/>
      <c r="D16" s="10"/>
      <c r="E16" s="10"/>
      <c r="F16" s="24" t="s">
        <v>25</v>
      </c>
      <c r="G16" s="5"/>
      <c r="H16" s="5"/>
      <c r="I16" s="5"/>
      <c r="J16" s="30"/>
      <c r="K16" s="30"/>
      <c r="L16" s="30"/>
    </row>
  </sheetData>
  <mergeCells count="4">
    <mergeCell ref="B5:F5"/>
    <mergeCell ref="B2:L2"/>
    <mergeCell ref="B3:L3"/>
    <mergeCell ref="B6:F6"/>
  </mergeCells>
  <pageMargins left="0.7" right="0.7" top="0.75" bottom="0.75" header="0.3" footer="0.3"/>
  <pageSetup paperSize="9" scale="66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H26"/>
  <sheetViews>
    <sheetView workbookViewId="0">
      <selection activeCell="B1" sqref="B1:H28"/>
    </sheetView>
  </sheetViews>
  <sheetFormatPr defaultRowHeight="15" x14ac:dyDescent="0.25"/>
  <cols>
    <col min="2" max="2" width="37.7109375" customWidth="1"/>
    <col min="3" max="6" width="25.28515625" customWidth="1"/>
    <col min="7" max="8" width="15.7109375" customWidth="1"/>
  </cols>
  <sheetData>
    <row r="1" spans="2:8" ht="18" x14ac:dyDescent="0.25">
      <c r="B1" s="2"/>
      <c r="C1" s="2"/>
      <c r="D1" s="2"/>
      <c r="E1" s="2"/>
      <c r="F1" s="3"/>
      <c r="G1" s="3"/>
      <c r="H1" s="3"/>
    </row>
    <row r="2" spans="2:8" ht="15.75" customHeight="1" x14ac:dyDescent="0.25">
      <c r="B2" s="118" t="s">
        <v>45</v>
      </c>
      <c r="C2" s="118"/>
      <c r="D2" s="118"/>
      <c r="E2" s="118"/>
      <c r="F2" s="118"/>
      <c r="G2" s="118"/>
      <c r="H2" s="118"/>
    </row>
    <row r="3" spans="2:8" ht="18" x14ac:dyDescent="0.25">
      <c r="B3" s="2"/>
      <c r="C3" s="2"/>
      <c r="D3" s="2"/>
      <c r="E3" s="2"/>
      <c r="F3" s="3"/>
      <c r="G3" s="3"/>
      <c r="H3" s="3"/>
    </row>
    <row r="4" spans="2:8" ht="25.5" x14ac:dyDescent="0.25">
      <c r="B4" s="40" t="s">
        <v>7</v>
      </c>
      <c r="C4" s="40" t="s">
        <v>65</v>
      </c>
      <c r="D4" s="40" t="s">
        <v>54</v>
      </c>
      <c r="E4" s="40" t="s">
        <v>51</v>
      </c>
      <c r="F4" s="40" t="s">
        <v>66</v>
      </c>
      <c r="G4" s="40" t="s">
        <v>17</v>
      </c>
      <c r="H4" s="40" t="s">
        <v>52</v>
      </c>
    </row>
    <row r="5" spans="2:8" x14ac:dyDescent="0.25">
      <c r="B5" s="40">
        <v>1</v>
      </c>
      <c r="C5" s="40">
        <v>2</v>
      </c>
      <c r="D5" s="40">
        <v>3</v>
      </c>
      <c r="E5" s="40">
        <v>4</v>
      </c>
      <c r="F5" s="40">
        <v>5</v>
      </c>
      <c r="G5" s="40" t="s">
        <v>19</v>
      </c>
      <c r="H5" s="40" t="s">
        <v>20</v>
      </c>
    </row>
    <row r="6" spans="2:8" x14ac:dyDescent="0.25">
      <c r="B6" s="7" t="s">
        <v>46</v>
      </c>
      <c r="C6" s="5"/>
      <c r="D6" s="5"/>
      <c r="E6" s="6"/>
      <c r="F6" s="30"/>
      <c r="G6" s="30"/>
      <c r="H6" s="30"/>
    </row>
    <row r="7" spans="2:8" x14ac:dyDescent="0.25">
      <c r="B7" s="7" t="s">
        <v>36</v>
      </c>
      <c r="C7" s="5"/>
      <c r="D7" s="5"/>
      <c r="E7" s="5"/>
      <c r="F7" s="30"/>
      <c r="G7" s="30"/>
      <c r="H7" s="30"/>
    </row>
    <row r="8" spans="2:8" x14ac:dyDescent="0.25">
      <c r="B8" s="34" t="s">
        <v>35</v>
      </c>
      <c r="C8" s="5"/>
      <c r="D8" s="5"/>
      <c r="E8" s="5"/>
      <c r="F8" s="30"/>
      <c r="G8" s="30"/>
      <c r="H8" s="30"/>
    </row>
    <row r="9" spans="2:8" x14ac:dyDescent="0.25">
      <c r="B9" s="33" t="s">
        <v>34</v>
      </c>
      <c r="C9" s="5"/>
      <c r="D9" s="5"/>
      <c r="E9" s="5"/>
      <c r="F9" s="30"/>
      <c r="G9" s="30"/>
      <c r="H9" s="30"/>
    </row>
    <row r="10" spans="2:8" x14ac:dyDescent="0.25">
      <c r="B10" s="33" t="s">
        <v>25</v>
      </c>
      <c r="C10" s="5"/>
      <c r="D10" s="5"/>
      <c r="E10" s="5"/>
      <c r="F10" s="30"/>
      <c r="G10" s="30"/>
      <c r="H10" s="30"/>
    </row>
    <row r="11" spans="2:8" x14ac:dyDescent="0.25">
      <c r="B11" s="7" t="s">
        <v>33</v>
      </c>
      <c r="C11" s="5"/>
      <c r="D11" s="5"/>
      <c r="E11" s="6"/>
      <c r="F11" s="30"/>
      <c r="G11" s="30"/>
      <c r="H11" s="30"/>
    </row>
    <row r="12" spans="2:8" x14ac:dyDescent="0.25">
      <c r="B12" s="32" t="s">
        <v>32</v>
      </c>
      <c r="C12" s="5"/>
      <c r="D12" s="5"/>
      <c r="E12" s="6"/>
      <c r="F12" s="30"/>
      <c r="G12" s="30"/>
      <c r="H12" s="30"/>
    </row>
    <row r="13" spans="2:8" x14ac:dyDescent="0.25">
      <c r="B13" s="7" t="s">
        <v>31</v>
      </c>
      <c r="C13" s="5"/>
      <c r="D13" s="5"/>
      <c r="E13" s="6"/>
      <c r="F13" s="30"/>
      <c r="G13" s="30"/>
      <c r="H13" s="30"/>
    </row>
    <row r="14" spans="2:8" x14ac:dyDescent="0.25">
      <c r="B14" s="32" t="s">
        <v>30</v>
      </c>
      <c r="C14" s="5"/>
      <c r="D14" s="5"/>
      <c r="E14" s="6"/>
      <c r="F14" s="30"/>
      <c r="G14" s="30"/>
      <c r="H14" s="30"/>
    </row>
    <row r="15" spans="2:8" x14ac:dyDescent="0.25">
      <c r="B15" s="11" t="s">
        <v>16</v>
      </c>
      <c r="C15" s="5"/>
      <c r="D15" s="5"/>
      <c r="E15" s="6"/>
      <c r="F15" s="30"/>
      <c r="G15" s="30"/>
      <c r="H15" s="30"/>
    </row>
    <row r="16" spans="2:8" x14ac:dyDescent="0.25">
      <c r="B16" s="32"/>
      <c r="C16" s="5"/>
      <c r="D16" s="5"/>
      <c r="E16" s="6"/>
      <c r="F16" s="30"/>
      <c r="G16" s="30"/>
      <c r="H16" s="30"/>
    </row>
    <row r="17" spans="2:8" ht="15.75" customHeight="1" x14ac:dyDescent="0.25">
      <c r="B17" s="7" t="s">
        <v>47</v>
      </c>
      <c r="C17" s="5"/>
      <c r="D17" s="5"/>
      <c r="E17" s="6"/>
      <c r="F17" s="30"/>
      <c r="G17" s="30"/>
      <c r="H17" s="30"/>
    </row>
    <row r="18" spans="2:8" ht="15.75" customHeight="1" x14ac:dyDescent="0.25">
      <c r="B18" s="7" t="s">
        <v>36</v>
      </c>
      <c r="C18" s="5"/>
      <c r="D18" s="5"/>
      <c r="E18" s="5"/>
      <c r="F18" s="30"/>
      <c r="G18" s="30"/>
      <c r="H18" s="30"/>
    </row>
    <row r="19" spans="2:8" x14ac:dyDescent="0.25">
      <c r="B19" s="34" t="s">
        <v>35</v>
      </c>
      <c r="C19" s="5"/>
      <c r="D19" s="5"/>
      <c r="E19" s="5"/>
      <c r="F19" s="30"/>
      <c r="G19" s="30"/>
      <c r="H19" s="30"/>
    </row>
    <row r="20" spans="2:8" x14ac:dyDescent="0.25">
      <c r="B20" s="33" t="s">
        <v>34</v>
      </c>
      <c r="C20" s="5"/>
      <c r="D20" s="5"/>
      <c r="E20" s="5"/>
      <c r="F20" s="30"/>
      <c r="G20" s="30"/>
      <c r="H20" s="30"/>
    </row>
    <row r="21" spans="2:8" x14ac:dyDescent="0.25">
      <c r="B21" s="33" t="s">
        <v>25</v>
      </c>
      <c r="C21" s="5"/>
      <c r="D21" s="5"/>
      <c r="E21" s="5"/>
      <c r="F21" s="30"/>
      <c r="G21" s="30"/>
      <c r="H21" s="30"/>
    </row>
    <row r="22" spans="2:8" x14ac:dyDescent="0.25">
      <c r="B22" s="7" t="s">
        <v>33</v>
      </c>
      <c r="C22" s="5"/>
      <c r="D22" s="5"/>
      <c r="E22" s="6"/>
      <c r="F22" s="30"/>
      <c r="G22" s="30"/>
      <c r="H22" s="30"/>
    </row>
    <row r="23" spans="2:8" x14ac:dyDescent="0.25">
      <c r="B23" s="32" t="s">
        <v>32</v>
      </c>
      <c r="C23" s="5"/>
      <c r="D23" s="5"/>
      <c r="E23" s="6"/>
      <c r="F23" s="30"/>
      <c r="G23" s="30"/>
      <c r="H23" s="30"/>
    </row>
    <row r="24" spans="2:8" x14ac:dyDescent="0.25">
      <c r="B24" s="7" t="s">
        <v>31</v>
      </c>
      <c r="C24" s="5"/>
      <c r="D24" s="5"/>
      <c r="E24" s="6"/>
      <c r="F24" s="30"/>
      <c r="G24" s="30"/>
      <c r="H24" s="30"/>
    </row>
    <row r="25" spans="2:8" x14ac:dyDescent="0.25">
      <c r="B25" s="32" t="s">
        <v>30</v>
      </c>
      <c r="C25" s="5"/>
      <c r="D25" s="5"/>
      <c r="E25" s="6"/>
      <c r="F25" s="30"/>
      <c r="G25" s="30"/>
      <c r="H25" s="30"/>
    </row>
    <row r="26" spans="2:8" x14ac:dyDescent="0.25">
      <c r="B26" s="11" t="s">
        <v>16</v>
      </c>
      <c r="C26" s="5"/>
      <c r="D26" s="5"/>
      <c r="E26" s="6"/>
      <c r="F26" s="30"/>
      <c r="G26" s="30"/>
      <c r="H26" s="30"/>
    </row>
  </sheetData>
  <mergeCells count="1">
    <mergeCell ref="B2:H2"/>
  </mergeCells>
  <pageMargins left="0.7" right="0.7" top="0.75" bottom="0.75" header="0.3" footer="0.3"/>
  <pageSetup paperSize="9" scale="73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1:I130"/>
  <sheetViews>
    <sheetView tabSelected="1" topLeftCell="A100" workbookViewId="0">
      <selection activeCell="B2" sqref="B2:I130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23.42578125" customWidth="1"/>
    <col min="5" max="5" width="37.42578125" customWidth="1"/>
    <col min="6" max="8" width="25.28515625" customWidth="1"/>
    <col min="9" max="9" width="15.7109375" customWidth="1"/>
  </cols>
  <sheetData>
    <row r="1" spans="2:9" ht="18" x14ac:dyDescent="0.25">
      <c r="B1" s="2"/>
      <c r="C1" s="2"/>
      <c r="D1" s="2"/>
      <c r="E1" s="2"/>
      <c r="F1" s="2"/>
      <c r="G1" s="2"/>
      <c r="H1" s="2"/>
      <c r="I1" s="3"/>
    </row>
    <row r="2" spans="2:9" ht="18" customHeight="1" x14ac:dyDescent="0.25">
      <c r="B2" s="118" t="s">
        <v>11</v>
      </c>
      <c r="C2" s="137"/>
      <c r="D2" s="137"/>
      <c r="E2" s="137"/>
      <c r="F2" s="137"/>
      <c r="G2" s="137"/>
      <c r="H2" s="137"/>
      <c r="I2" s="137"/>
    </row>
    <row r="3" spans="2:9" ht="18" x14ac:dyDescent="0.25">
      <c r="B3" s="2"/>
      <c r="C3" s="2"/>
      <c r="D3" s="2"/>
      <c r="E3" s="2"/>
      <c r="F3" s="2"/>
      <c r="G3" s="2"/>
      <c r="H3" s="2"/>
      <c r="I3" s="3"/>
    </row>
    <row r="4" spans="2:9" ht="15.75" x14ac:dyDescent="0.25">
      <c r="B4" s="141" t="s">
        <v>74</v>
      </c>
      <c r="C4" s="141"/>
      <c r="D4" s="141"/>
      <c r="E4" s="141"/>
      <c r="F4" s="141"/>
      <c r="G4" s="141"/>
      <c r="H4" s="141"/>
      <c r="I4" s="141"/>
    </row>
    <row r="5" spans="2:9" ht="18" x14ac:dyDescent="0.25">
      <c r="B5" s="2"/>
      <c r="C5" s="2"/>
      <c r="D5" s="2"/>
      <c r="E5" s="2"/>
      <c r="F5" s="2"/>
      <c r="G5" s="2"/>
      <c r="H5" s="2"/>
      <c r="I5" s="3"/>
    </row>
    <row r="6" spans="2:9" ht="25.5" x14ac:dyDescent="0.25">
      <c r="B6" s="142" t="s">
        <v>7</v>
      </c>
      <c r="C6" s="142"/>
      <c r="D6" s="142"/>
      <c r="E6" s="142"/>
      <c r="F6" s="82" t="s">
        <v>54</v>
      </c>
      <c r="G6" s="82" t="s">
        <v>51</v>
      </c>
      <c r="H6" s="82" t="s">
        <v>159</v>
      </c>
      <c r="I6" s="82" t="s">
        <v>52</v>
      </c>
    </row>
    <row r="7" spans="2:9" s="29" customFormat="1" ht="15.75" customHeight="1" x14ac:dyDescent="0.2">
      <c r="B7" s="143">
        <v>1</v>
      </c>
      <c r="C7" s="143"/>
      <c r="D7" s="143"/>
      <c r="E7" s="143"/>
      <c r="F7" s="83">
        <v>2</v>
      </c>
      <c r="G7" s="83">
        <v>3</v>
      </c>
      <c r="H7" s="83">
        <v>4</v>
      </c>
      <c r="I7" s="83" t="s">
        <v>49</v>
      </c>
    </row>
    <row r="8" spans="2:9" s="42" customFormat="1" ht="30" customHeight="1" x14ac:dyDescent="0.25">
      <c r="B8" s="144" t="s">
        <v>139</v>
      </c>
      <c r="C8" s="144"/>
      <c r="D8" s="144"/>
      <c r="E8" s="87" t="s">
        <v>138</v>
      </c>
      <c r="F8" s="30"/>
      <c r="G8" s="30"/>
      <c r="H8" s="30"/>
      <c r="I8" s="30"/>
    </row>
    <row r="9" spans="2:9" s="42" customFormat="1" ht="30" customHeight="1" x14ac:dyDescent="0.25">
      <c r="B9" s="138" t="s">
        <v>140</v>
      </c>
      <c r="C9" s="139"/>
      <c r="D9" s="140"/>
      <c r="E9" s="91" t="s">
        <v>141</v>
      </c>
      <c r="F9" s="94">
        <f>SUM(F10:F14)</f>
        <v>963136.79</v>
      </c>
      <c r="G9" s="94">
        <f>SUM(G10:G14)</f>
        <v>963136.79</v>
      </c>
      <c r="H9" s="94">
        <f>SUM(H10:H15)</f>
        <v>788165.39</v>
      </c>
      <c r="I9" s="89">
        <f>H9/G9*100</f>
        <v>81.833172419880299</v>
      </c>
    </row>
    <row r="10" spans="2:9" s="42" customFormat="1" ht="30" customHeight="1" x14ac:dyDescent="0.25">
      <c r="B10" s="91"/>
      <c r="C10" s="91"/>
      <c r="D10" s="91">
        <v>11</v>
      </c>
      <c r="E10" s="84" t="s">
        <v>35</v>
      </c>
      <c r="F10" s="75">
        <f>'Rashodi i prihodi prema izvoru'!D8</f>
        <v>162058.64000000001</v>
      </c>
      <c r="G10" s="75">
        <f>'Rashodi i prihodi prema izvoru'!E8</f>
        <v>162058.64000000001</v>
      </c>
      <c r="H10" s="75">
        <f>SUMIF('Rashodi i prihodi prema izvoru'!B6:B17,'Programska klasifikacija'!E10,'Rashodi i prihodi prema izvoru'!F6:F17)</f>
        <v>101082.27</v>
      </c>
      <c r="I10" s="89">
        <f t="shared" ref="I10:I121" si="0">H10/G10*100</f>
        <v>62.373885156632198</v>
      </c>
    </row>
    <row r="11" spans="2:9" s="42" customFormat="1" ht="30" customHeight="1" x14ac:dyDescent="0.25">
      <c r="B11" s="91"/>
      <c r="C11" s="91"/>
      <c r="D11" s="91">
        <v>31</v>
      </c>
      <c r="E11" s="85" t="s">
        <v>30</v>
      </c>
      <c r="F11" s="75">
        <f>'Rashodi i prihodi prema izvoru'!D9</f>
        <v>698.25</v>
      </c>
      <c r="G11" s="75">
        <f>'Rashodi i prihodi prema izvoru'!E9</f>
        <v>698.25</v>
      </c>
      <c r="H11" s="75">
        <f>SUMIF('Rashodi i prihodi prema izvoru'!B7:B18,'Programska klasifikacija'!E11,'Rashodi i prihodi prema izvoru'!F7:F18)</f>
        <v>19076.53</v>
      </c>
      <c r="I11" s="89">
        <f t="shared" si="0"/>
        <v>2732.0486931614801</v>
      </c>
    </row>
    <row r="12" spans="2:9" s="42" customFormat="1" ht="30" customHeight="1" x14ac:dyDescent="0.25">
      <c r="B12" s="91"/>
      <c r="C12" s="91"/>
      <c r="D12" s="91">
        <v>43</v>
      </c>
      <c r="E12" s="32" t="s">
        <v>129</v>
      </c>
      <c r="F12" s="75">
        <f>'Rashodi i prihodi prema izvoru'!D11</f>
        <v>5000</v>
      </c>
      <c r="G12" s="75">
        <f>'Rashodi i prihodi prema izvoru'!E11</f>
        <v>5000</v>
      </c>
      <c r="H12" s="75">
        <f>SUMIF('Rashodi i prihodi prema izvoru'!B8:B19,'Programska klasifikacija'!E12,'Rashodi i prihodi prema izvoru'!F8:F19)</f>
        <v>0</v>
      </c>
      <c r="I12" s="89">
        <f t="shared" si="0"/>
        <v>0</v>
      </c>
    </row>
    <row r="13" spans="2:9" s="42" customFormat="1" ht="30" customHeight="1" x14ac:dyDescent="0.25">
      <c r="B13" s="91"/>
      <c r="C13" s="91"/>
      <c r="D13" s="91">
        <v>51</v>
      </c>
      <c r="E13" s="91" t="s">
        <v>132</v>
      </c>
      <c r="F13" s="75">
        <f>'Rashodi i prihodi prema izvoru'!D14</f>
        <v>0</v>
      </c>
      <c r="G13" s="75">
        <f>'Rashodi i prihodi prema izvoru'!E14</f>
        <v>0</v>
      </c>
      <c r="H13" s="75">
        <f>SUMIF('Rashodi i prihodi prema izvoru'!B9:B20,'Programska klasifikacija'!E13,'Rashodi i prihodi prema izvoru'!F9:F20)</f>
        <v>0</v>
      </c>
      <c r="I13" s="89" t="e">
        <f t="shared" si="0"/>
        <v>#DIV/0!</v>
      </c>
    </row>
    <row r="14" spans="2:9" s="42" customFormat="1" ht="30" customHeight="1" x14ac:dyDescent="0.25">
      <c r="B14" s="91"/>
      <c r="C14" s="91"/>
      <c r="D14" s="91">
        <v>52</v>
      </c>
      <c r="E14" s="86" t="s">
        <v>133</v>
      </c>
      <c r="F14" s="75">
        <f>'Rashodi i prihodi prema izvoru'!D15</f>
        <v>795379.9</v>
      </c>
      <c r="G14" s="75">
        <f>'Rashodi i prihodi prema izvoru'!E15</f>
        <v>795379.9</v>
      </c>
      <c r="H14" s="75">
        <f>SUMIF('Rashodi i prihodi prema izvoru'!B10:B21,'Programska klasifikacija'!E14,'Rashodi i prihodi prema izvoru'!F10:F21)</f>
        <v>667490.4</v>
      </c>
      <c r="I14" s="89">
        <f t="shared" si="0"/>
        <v>83.920953999466207</v>
      </c>
    </row>
    <row r="15" spans="2:9" s="42" customFormat="1" ht="30" customHeight="1" x14ac:dyDescent="0.25">
      <c r="B15" s="91"/>
      <c r="C15" s="91"/>
      <c r="D15" s="91">
        <v>61</v>
      </c>
      <c r="E15" s="86" t="s">
        <v>134</v>
      </c>
      <c r="F15" s="75">
        <v>0</v>
      </c>
      <c r="G15" s="75">
        <v>0</v>
      </c>
      <c r="H15" s="75">
        <f>SUMIF('Rashodi i prihodi prema izvoru'!B11:B22,'Programska klasifikacija'!E15,'Rashodi i prihodi prema izvoru'!F11:F22)</f>
        <v>516.19000000000005</v>
      </c>
      <c r="I15" s="89" t="e">
        <f t="shared" si="0"/>
        <v>#DIV/0!</v>
      </c>
    </row>
    <row r="16" spans="2:9" s="42" customFormat="1" ht="30" customHeight="1" x14ac:dyDescent="0.25">
      <c r="B16" s="91" t="s">
        <v>143</v>
      </c>
      <c r="C16" s="91">
        <v>101</v>
      </c>
      <c r="D16" s="91"/>
      <c r="E16" s="86" t="s">
        <v>144</v>
      </c>
      <c r="F16" s="75"/>
      <c r="G16" s="75"/>
      <c r="H16" s="75"/>
      <c r="I16" s="89" t="e">
        <f t="shared" si="0"/>
        <v>#DIV/0!</v>
      </c>
    </row>
    <row r="17" spans="2:9" s="42" customFormat="1" ht="30" customHeight="1" x14ac:dyDescent="0.25">
      <c r="B17" s="138" t="s">
        <v>145</v>
      </c>
      <c r="C17" s="139"/>
      <c r="D17" s="140"/>
      <c r="E17" s="91" t="s">
        <v>142</v>
      </c>
      <c r="F17" s="75"/>
      <c r="G17" s="75"/>
      <c r="H17" s="75"/>
      <c r="I17" s="89" t="e">
        <f t="shared" si="0"/>
        <v>#DIV/0!</v>
      </c>
    </row>
    <row r="18" spans="2:9" s="42" customFormat="1" ht="30" customHeight="1" x14ac:dyDescent="0.25">
      <c r="B18" s="91" t="s">
        <v>146</v>
      </c>
      <c r="C18" s="91">
        <v>1021</v>
      </c>
      <c r="D18" s="91"/>
      <c r="E18" s="91" t="s">
        <v>147</v>
      </c>
      <c r="F18" s="75"/>
      <c r="G18" s="75"/>
      <c r="H18" s="75"/>
      <c r="I18" s="89" t="e">
        <f t="shared" si="0"/>
        <v>#DIV/0!</v>
      </c>
    </row>
    <row r="19" spans="2:9" x14ac:dyDescent="0.25">
      <c r="B19" s="97">
        <v>4561</v>
      </c>
      <c r="C19" s="97"/>
      <c r="D19" s="97"/>
      <c r="E19" s="97" t="s">
        <v>161</v>
      </c>
      <c r="F19" s="98">
        <v>966184.24</v>
      </c>
      <c r="G19" s="98">
        <v>966184.24</v>
      </c>
      <c r="H19" s="98"/>
      <c r="I19" s="89">
        <f t="shared" si="0"/>
        <v>0</v>
      </c>
    </row>
    <row r="20" spans="2:9" x14ac:dyDescent="0.25">
      <c r="B20" s="97" t="s">
        <v>162</v>
      </c>
      <c r="C20" s="97"/>
      <c r="D20" s="97"/>
      <c r="E20" s="97" t="s">
        <v>163</v>
      </c>
      <c r="F20" s="99">
        <v>842271</v>
      </c>
      <c r="G20" s="99">
        <v>842271</v>
      </c>
      <c r="H20" s="99"/>
      <c r="I20" s="89">
        <f t="shared" si="0"/>
        <v>0</v>
      </c>
    </row>
    <row r="21" spans="2:9" x14ac:dyDescent="0.25">
      <c r="B21" s="97" t="s">
        <v>178</v>
      </c>
      <c r="C21" s="97"/>
      <c r="D21">
        <v>911</v>
      </c>
      <c r="E21" s="97" t="s">
        <v>177</v>
      </c>
      <c r="F21" s="99"/>
      <c r="G21" s="99"/>
      <c r="H21" s="99">
        <f>H10-H23+16687.53</f>
        <v>-39010</v>
      </c>
      <c r="I21" s="89"/>
    </row>
    <row r="22" spans="2:9" x14ac:dyDescent="0.25">
      <c r="B22" s="97" t="s">
        <v>164</v>
      </c>
      <c r="C22" s="97"/>
      <c r="D22" s="97"/>
      <c r="E22" s="97" t="s">
        <v>165</v>
      </c>
      <c r="F22" s="99">
        <v>164409</v>
      </c>
      <c r="G22" s="99">
        <v>164409</v>
      </c>
      <c r="H22" s="99"/>
      <c r="I22" s="89">
        <f t="shared" si="0"/>
        <v>0</v>
      </c>
    </row>
    <row r="23" spans="2:9" x14ac:dyDescent="0.25">
      <c r="B23" s="30">
        <v>3</v>
      </c>
      <c r="C23" s="30"/>
      <c r="D23" s="30"/>
      <c r="E23" s="30" t="s">
        <v>3</v>
      </c>
      <c r="F23" s="95">
        <v>164409</v>
      </c>
      <c r="G23" s="95">
        <v>164409</v>
      </c>
      <c r="H23" s="96">
        <v>156780.26999999999</v>
      </c>
      <c r="I23" s="89">
        <f t="shared" si="0"/>
        <v>95.359907304344603</v>
      </c>
    </row>
    <row r="24" spans="2:9" x14ac:dyDescent="0.25">
      <c r="B24" s="30">
        <v>31</v>
      </c>
      <c r="C24" s="30"/>
      <c r="D24" s="30"/>
      <c r="E24" s="30" t="s">
        <v>4</v>
      </c>
      <c r="F24" s="30">
        <v>0</v>
      </c>
      <c r="G24" s="30">
        <v>0</v>
      </c>
      <c r="H24" s="30">
        <v>0</v>
      </c>
      <c r="I24" s="89" t="e">
        <f t="shared" si="0"/>
        <v>#DIV/0!</v>
      </c>
    </row>
    <row r="25" spans="2:9" x14ac:dyDescent="0.25">
      <c r="B25" s="30">
        <v>32</v>
      </c>
      <c r="C25" s="30"/>
      <c r="D25" s="30"/>
      <c r="E25" s="30" t="s">
        <v>13</v>
      </c>
      <c r="F25" s="95">
        <v>163350</v>
      </c>
      <c r="G25" s="95">
        <v>163350</v>
      </c>
      <c r="H25" s="96">
        <v>155949.85999999999</v>
      </c>
      <c r="I25" s="89">
        <f t="shared" si="0"/>
        <v>95.469764309764301</v>
      </c>
    </row>
    <row r="26" spans="2:9" x14ac:dyDescent="0.25">
      <c r="B26" s="30"/>
      <c r="C26" s="30">
        <v>3211</v>
      </c>
      <c r="D26" s="30"/>
      <c r="E26" s="30"/>
      <c r="F26" s="95"/>
      <c r="G26" s="95"/>
      <c r="H26" s="96">
        <v>17.010000000000002</v>
      </c>
      <c r="I26" s="89"/>
    </row>
    <row r="27" spans="2:9" x14ac:dyDescent="0.25">
      <c r="B27" s="30"/>
      <c r="C27" s="30">
        <v>3213</v>
      </c>
      <c r="D27" s="30"/>
      <c r="E27" s="30"/>
      <c r="F27" s="95"/>
      <c r="G27" s="95"/>
      <c r="H27" s="96">
        <v>215.68</v>
      </c>
      <c r="I27" s="89"/>
    </row>
    <row r="28" spans="2:9" x14ac:dyDescent="0.25">
      <c r="B28" s="30"/>
      <c r="C28" s="30">
        <v>3214</v>
      </c>
      <c r="D28" s="30"/>
      <c r="E28" s="30"/>
      <c r="F28" s="95"/>
      <c r="G28" s="95"/>
      <c r="H28" s="96">
        <v>2727.47</v>
      </c>
      <c r="I28" s="89"/>
    </row>
    <row r="29" spans="2:9" x14ac:dyDescent="0.25">
      <c r="B29" s="30"/>
      <c r="C29" s="30">
        <v>3221</v>
      </c>
      <c r="D29" s="30"/>
      <c r="E29" s="30"/>
      <c r="F29" s="95"/>
      <c r="G29" s="95"/>
      <c r="H29" s="96">
        <v>1170.05</v>
      </c>
      <c r="I29" s="89"/>
    </row>
    <row r="30" spans="2:9" x14ac:dyDescent="0.25">
      <c r="B30" s="30"/>
      <c r="C30" s="30">
        <v>3222</v>
      </c>
      <c r="D30" s="30"/>
      <c r="E30" s="30"/>
      <c r="F30" s="95"/>
      <c r="G30" s="95"/>
      <c r="H30" s="96">
        <v>445</v>
      </c>
      <c r="I30" s="89"/>
    </row>
    <row r="31" spans="2:9" x14ac:dyDescent="0.25">
      <c r="B31" s="30"/>
      <c r="C31" s="30">
        <v>3223</v>
      </c>
      <c r="D31" s="30"/>
      <c r="E31" s="30"/>
      <c r="F31" s="95"/>
      <c r="G31" s="95"/>
      <c r="H31" s="96">
        <v>21912.58</v>
      </c>
      <c r="I31" s="89"/>
    </row>
    <row r="32" spans="2:9" x14ac:dyDescent="0.25">
      <c r="B32" s="30"/>
      <c r="C32" s="30">
        <v>3224</v>
      </c>
      <c r="D32" s="30"/>
      <c r="E32" s="30"/>
      <c r="F32" s="95"/>
      <c r="G32" s="95"/>
      <c r="H32" s="96">
        <v>154.72</v>
      </c>
      <c r="I32" s="89"/>
    </row>
    <row r="33" spans="2:9" x14ac:dyDescent="0.25">
      <c r="B33" s="30"/>
      <c r="C33" s="30">
        <v>3225</v>
      </c>
      <c r="D33" s="30"/>
      <c r="E33" s="30"/>
      <c r="F33" s="95"/>
      <c r="G33" s="95"/>
      <c r="H33" s="96">
        <v>860.06</v>
      </c>
      <c r="I33" s="89"/>
    </row>
    <row r="34" spans="2:9" x14ac:dyDescent="0.25">
      <c r="B34" s="30"/>
      <c r="C34" s="30">
        <v>3231</v>
      </c>
      <c r="D34" s="30"/>
      <c r="E34" s="30"/>
      <c r="F34" s="95"/>
      <c r="G34" s="95"/>
      <c r="H34" s="96">
        <v>54591.43</v>
      </c>
      <c r="I34" s="89"/>
    </row>
    <row r="35" spans="2:9" x14ac:dyDescent="0.25">
      <c r="B35" s="30"/>
      <c r="C35" s="30">
        <v>3232</v>
      </c>
      <c r="D35" s="30"/>
      <c r="E35" s="30"/>
      <c r="F35" s="95"/>
      <c r="G35" s="95"/>
      <c r="H35" s="96">
        <v>58565.45</v>
      </c>
      <c r="I35" s="89"/>
    </row>
    <row r="36" spans="2:9" x14ac:dyDescent="0.25">
      <c r="B36" s="30"/>
      <c r="C36" s="30">
        <v>3234</v>
      </c>
      <c r="D36" s="30"/>
      <c r="E36" s="30"/>
      <c r="F36" s="95"/>
      <c r="G36" s="95"/>
      <c r="H36" s="96">
        <v>6831.63</v>
      </c>
      <c r="I36" s="89"/>
    </row>
    <row r="37" spans="2:9" x14ac:dyDescent="0.25">
      <c r="B37" s="30"/>
      <c r="C37" s="30">
        <v>3236</v>
      </c>
      <c r="D37" s="30"/>
      <c r="E37" s="30"/>
      <c r="F37" s="95"/>
      <c r="G37" s="95"/>
      <c r="H37" s="96">
        <v>2480.0100000000002</v>
      </c>
      <c r="I37" s="89"/>
    </row>
    <row r="38" spans="2:9" x14ac:dyDescent="0.25">
      <c r="B38" s="30"/>
      <c r="C38" s="30">
        <v>3237</v>
      </c>
      <c r="D38" s="30"/>
      <c r="E38" s="30"/>
      <c r="F38" s="95"/>
      <c r="G38" s="95"/>
      <c r="H38" s="96">
        <v>761.5</v>
      </c>
      <c r="I38" s="89"/>
    </row>
    <row r="39" spans="2:9" x14ac:dyDescent="0.25">
      <c r="B39" s="30"/>
      <c r="C39" s="30">
        <v>3238</v>
      </c>
      <c r="D39" s="30"/>
      <c r="E39" s="30"/>
      <c r="F39" s="95"/>
      <c r="G39" s="95"/>
      <c r="H39" s="96">
        <v>1364</v>
      </c>
      <c r="I39" s="89"/>
    </row>
    <row r="40" spans="2:9" x14ac:dyDescent="0.25">
      <c r="B40" s="30"/>
      <c r="C40" s="30">
        <v>3239</v>
      </c>
      <c r="D40" s="30"/>
      <c r="E40" s="30"/>
      <c r="F40" s="95"/>
      <c r="G40" s="95"/>
      <c r="H40" s="96">
        <v>46.4</v>
      </c>
      <c r="I40" s="89"/>
    </row>
    <row r="41" spans="2:9" x14ac:dyDescent="0.25">
      <c r="B41" s="30"/>
      <c r="C41" s="30">
        <v>3292</v>
      </c>
      <c r="D41" s="30"/>
      <c r="E41" s="30"/>
      <c r="F41" s="95"/>
      <c r="G41" s="95"/>
      <c r="H41" s="96">
        <v>2846.64</v>
      </c>
      <c r="I41" s="89"/>
    </row>
    <row r="42" spans="2:9" x14ac:dyDescent="0.25">
      <c r="B42" s="30"/>
      <c r="C42" s="30">
        <v>3295</v>
      </c>
      <c r="D42" s="30"/>
      <c r="E42" s="30"/>
      <c r="F42" s="95"/>
      <c r="G42" s="95"/>
      <c r="H42" s="96">
        <v>960.5</v>
      </c>
      <c r="I42" s="89"/>
    </row>
    <row r="43" spans="2:9" x14ac:dyDescent="0.25">
      <c r="B43" s="30">
        <v>34</v>
      </c>
      <c r="C43" s="30"/>
      <c r="D43" s="30"/>
      <c r="E43" s="30" t="s">
        <v>118</v>
      </c>
      <c r="F43" s="95">
        <v>1060</v>
      </c>
      <c r="G43" s="95">
        <v>1060</v>
      </c>
      <c r="H43" s="96">
        <v>830.41</v>
      </c>
      <c r="I43" s="89">
        <f t="shared" si="0"/>
        <v>78.340566037735897</v>
      </c>
    </row>
    <row r="44" spans="2:9" x14ac:dyDescent="0.25">
      <c r="B44" s="30"/>
      <c r="C44" s="30">
        <v>3431</v>
      </c>
      <c r="D44" s="30"/>
      <c r="E44" s="30"/>
      <c r="F44" s="95"/>
      <c r="G44" s="95"/>
      <c r="H44" s="96">
        <v>820.79</v>
      </c>
      <c r="I44" s="89"/>
    </row>
    <row r="45" spans="2:9" x14ac:dyDescent="0.25">
      <c r="B45" s="30"/>
      <c r="C45" s="30">
        <v>3433</v>
      </c>
      <c r="D45" s="30"/>
      <c r="E45" s="30"/>
      <c r="F45" s="95"/>
      <c r="G45" s="95"/>
      <c r="H45" s="96">
        <v>9.6199999999999992</v>
      </c>
      <c r="I45" s="89"/>
    </row>
    <row r="46" spans="2:9" x14ac:dyDescent="0.25">
      <c r="B46" s="30">
        <v>4</v>
      </c>
      <c r="C46" s="30"/>
      <c r="D46" s="30"/>
      <c r="E46" s="30" t="s">
        <v>5</v>
      </c>
      <c r="F46" s="30">
        <v>697</v>
      </c>
      <c r="G46" s="30">
        <v>697</v>
      </c>
      <c r="H46" s="96">
        <v>794.2</v>
      </c>
      <c r="I46" s="89">
        <f t="shared" si="0"/>
        <v>113.94548063127699</v>
      </c>
    </row>
    <row r="47" spans="2:9" x14ac:dyDescent="0.25">
      <c r="B47" s="30">
        <v>42</v>
      </c>
      <c r="C47" s="30"/>
      <c r="D47" s="30"/>
      <c r="E47" s="30" t="s">
        <v>148</v>
      </c>
      <c r="F47" s="30">
        <v>697</v>
      </c>
      <c r="G47" s="30">
        <v>697</v>
      </c>
      <c r="H47" s="96">
        <v>794.2</v>
      </c>
      <c r="I47" s="89">
        <f t="shared" si="0"/>
        <v>113.94548063127699</v>
      </c>
    </row>
    <row r="48" spans="2:9" x14ac:dyDescent="0.25">
      <c r="B48" s="30"/>
      <c r="C48" s="30">
        <v>4221</v>
      </c>
      <c r="D48" s="30"/>
      <c r="E48" s="30"/>
      <c r="F48" s="30"/>
      <c r="G48" s="30"/>
      <c r="H48" s="96">
        <v>794.2</v>
      </c>
      <c r="I48" s="89"/>
    </row>
    <row r="49" spans="2:9" x14ac:dyDescent="0.25">
      <c r="B49" s="97" t="s">
        <v>180</v>
      </c>
      <c r="C49" s="97"/>
      <c r="D49" s="97"/>
      <c r="E49" s="97" t="s">
        <v>177</v>
      </c>
      <c r="F49" s="30"/>
      <c r="G49" s="30"/>
      <c r="H49" s="96">
        <f>H11-H50</f>
        <v>0.53</v>
      </c>
      <c r="I49" s="89"/>
    </row>
    <row r="50" spans="2:9" x14ac:dyDescent="0.25">
      <c r="B50" s="97" t="s">
        <v>166</v>
      </c>
      <c r="C50" s="97"/>
      <c r="D50" s="97"/>
      <c r="E50" s="97" t="s">
        <v>167</v>
      </c>
      <c r="F50" s="99">
        <v>4800</v>
      </c>
      <c r="G50" s="99">
        <v>4800</v>
      </c>
      <c r="H50" s="99">
        <f>H51</f>
        <v>19076</v>
      </c>
      <c r="I50" s="89">
        <f t="shared" si="0"/>
        <v>397.41666666666703</v>
      </c>
    </row>
    <row r="51" spans="2:9" x14ac:dyDescent="0.25">
      <c r="B51" s="30">
        <v>3</v>
      </c>
      <c r="C51" s="30"/>
      <c r="D51" s="30"/>
      <c r="E51" s="30" t="s">
        <v>3</v>
      </c>
      <c r="F51" s="95">
        <v>4800</v>
      </c>
      <c r="G51" s="95">
        <v>4800</v>
      </c>
      <c r="H51" s="96">
        <f>H53+H59</f>
        <v>19075.54</v>
      </c>
      <c r="I51" s="89">
        <f t="shared" si="0"/>
        <v>397.40708333333299</v>
      </c>
    </row>
    <row r="52" spans="2:9" x14ac:dyDescent="0.25">
      <c r="B52" s="30">
        <v>31</v>
      </c>
      <c r="C52" s="30"/>
      <c r="D52" s="30"/>
      <c r="E52" s="30" t="s">
        <v>4</v>
      </c>
      <c r="F52" s="30"/>
      <c r="G52" s="30"/>
      <c r="H52" s="96"/>
      <c r="I52" s="89" t="e">
        <f t="shared" si="0"/>
        <v>#DIV/0!</v>
      </c>
    </row>
    <row r="53" spans="2:9" x14ac:dyDescent="0.25">
      <c r="B53" s="30">
        <v>32</v>
      </c>
      <c r="C53" s="30"/>
      <c r="D53" s="30"/>
      <c r="E53" s="30" t="s">
        <v>13</v>
      </c>
      <c r="F53" s="96">
        <v>4800</v>
      </c>
      <c r="G53" s="96">
        <v>4800</v>
      </c>
      <c r="H53" s="96">
        <f>SUM(H54:H58)</f>
        <v>19055.54</v>
      </c>
      <c r="I53" s="89">
        <f t="shared" si="0"/>
        <v>396.99041666666699</v>
      </c>
    </row>
    <row r="54" spans="2:9" x14ac:dyDescent="0.25">
      <c r="B54" s="30"/>
      <c r="C54" s="30">
        <v>3223</v>
      </c>
      <c r="D54" s="30"/>
      <c r="E54" s="30"/>
      <c r="F54" s="96"/>
      <c r="G54" s="96"/>
      <c r="H54" s="96">
        <v>1239.46</v>
      </c>
      <c r="I54" s="89"/>
    </row>
    <row r="55" spans="2:9" x14ac:dyDescent="0.25">
      <c r="B55" s="30"/>
      <c r="C55" s="30">
        <v>3234</v>
      </c>
      <c r="D55" s="30"/>
      <c r="E55" s="30"/>
      <c r="F55" s="96"/>
      <c r="G55" s="96"/>
      <c r="H55" s="96">
        <f>118.91+220.85+16687</f>
        <v>17026.759999999998</v>
      </c>
      <c r="I55" s="89"/>
    </row>
    <row r="56" spans="2:9" x14ac:dyDescent="0.25">
      <c r="B56" s="30"/>
      <c r="C56" s="30">
        <v>3237</v>
      </c>
      <c r="D56" s="30"/>
      <c r="E56" s="30"/>
      <c r="F56" s="96"/>
      <c r="G56" s="96"/>
      <c r="H56" s="96">
        <v>776.05</v>
      </c>
      <c r="I56" s="89"/>
    </row>
    <row r="57" spans="2:9" x14ac:dyDescent="0.25">
      <c r="B57" s="30"/>
      <c r="C57" s="30">
        <v>3294</v>
      </c>
      <c r="D57" s="30"/>
      <c r="E57" s="30"/>
      <c r="F57" s="96"/>
      <c r="G57" s="96"/>
      <c r="H57" s="96">
        <v>13.27</v>
      </c>
      <c r="I57" s="89"/>
    </row>
    <row r="58" spans="2:9" x14ac:dyDescent="0.25">
      <c r="B58" s="30">
        <v>34</v>
      </c>
      <c r="C58" s="30"/>
      <c r="D58" s="30"/>
      <c r="E58" s="30" t="s">
        <v>118</v>
      </c>
      <c r="F58" s="30"/>
      <c r="G58" s="30"/>
      <c r="H58" s="96"/>
      <c r="I58" s="89" t="e">
        <f t="shared" si="0"/>
        <v>#DIV/0!</v>
      </c>
    </row>
    <row r="59" spans="2:9" x14ac:dyDescent="0.25">
      <c r="B59" s="30">
        <v>38</v>
      </c>
      <c r="C59" s="30"/>
      <c r="D59" s="30"/>
      <c r="E59" s="30" t="s">
        <v>179</v>
      </c>
      <c r="F59" s="30">
        <v>20</v>
      </c>
      <c r="G59" s="30">
        <v>20</v>
      </c>
      <c r="H59" s="96">
        <v>20</v>
      </c>
      <c r="I59" s="89">
        <f t="shared" si="0"/>
        <v>100</v>
      </c>
    </row>
    <row r="60" spans="2:9" x14ac:dyDescent="0.25">
      <c r="B60" s="30"/>
      <c r="C60" s="30">
        <v>3811</v>
      </c>
      <c r="D60" s="30"/>
      <c r="E60" s="30"/>
      <c r="F60" s="30"/>
      <c r="G60" s="30"/>
      <c r="H60" s="96">
        <v>20</v>
      </c>
      <c r="I60" s="89"/>
    </row>
    <row r="61" spans="2:9" x14ac:dyDescent="0.25">
      <c r="B61" s="30">
        <v>4</v>
      </c>
      <c r="C61" s="30"/>
      <c r="D61" s="30"/>
      <c r="E61" s="30" t="s">
        <v>5</v>
      </c>
      <c r="F61" s="30"/>
      <c r="G61" s="30"/>
      <c r="H61" s="96"/>
      <c r="I61" s="89" t="e">
        <f t="shared" si="0"/>
        <v>#DIV/0!</v>
      </c>
    </row>
    <row r="62" spans="2:9" x14ac:dyDescent="0.25">
      <c r="B62" s="30">
        <v>42</v>
      </c>
      <c r="C62" s="30"/>
      <c r="D62" s="30"/>
      <c r="E62" s="30" t="s">
        <v>148</v>
      </c>
      <c r="F62" s="30"/>
      <c r="G62" s="30"/>
      <c r="H62" s="96"/>
      <c r="I62" s="89" t="e">
        <f t="shared" si="0"/>
        <v>#DIV/0!</v>
      </c>
    </row>
    <row r="63" spans="2:9" x14ac:dyDescent="0.25">
      <c r="B63" s="97" t="s">
        <v>168</v>
      </c>
      <c r="C63" s="97"/>
      <c r="D63" s="97"/>
      <c r="E63" s="97" t="s">
        <v>169</v>
      </c>
      <c r="F63" s="97"/>
      <c r="G63" s="97"/>
      <c r="H63" s="100"/>
      <c r="I63" s="89" t="e">
        <f t="shared" si="0"/>
        <v>#DIV/0!</v>
      </c>
    </row>
    <row r="64" spans="2:9" x14ac:dyDescent="0.25">
      <c r="B64" s="30">
        <v>3</v>
      </c>
      <c r="C64" s="30"/>
      <c r="D64" s="30"/>
      <c r="E64" s="30" t="s">
        <v>3</v>
      </c>
      <c r="F64" s="30">
        <v>300</v>
      </c>
      <c r="G64" s="30">
        <v>300</v>
      </c>
      <c r="H64" s="96"/>
      <c r="I64" s="89">
        <f t="shared" si="0"/>
        <v>0</v>
      </c>
    </row>
    <row r="65" spans="2:9" x14ac:dyDescent="0.25">
      <c r="B65" s="30">
        <v>31</v>
      </c>
      <c r="C65" s="30"/>
      <c r="D65" s="30"/>
      <c r="E65" s="30" t="s">
        <v>4</v>
      </c>
      <c r="F65" s="30"/>
      <c r="G65" s="30"/>
      <c r="H65" s="96"/>
      <c r="I65" s="89" t="e">
        <f t="shared" si="0"/>
        <v>#DIV/0!</v>
      </c>
    </row>
    <row r="66" spans="2:9" x14ac:dyDescent="0.25">
      <c r="B66" s="30">
        <v>32</v>
      </c>
      <c r="C66" s="30"/>
      <c r="D66" s="30"/>
      <c r="E66" s="30" t="s">
        <v>13</v>
      </c>
      <c r="F66" s="30">
        <v>300</v>
      </c>
      <c r="G66" s="30">
        <v>300</v>
      </c>
      <c r="H66" s="96"/>
      <c r="I66" s="89">
        <f t="shared" si="0"/>
        <v>0</v>
      </c>
    </row>
    <row r="67" spans="2:9" x14ac:dyDescent="0.25">
      <c r="B67" s="30">
        <v>34</v>
      </c>
      <c r="C67" s="30"/>
      <c r="D67" s="30"/>
      <c r="E67" s="30" t="s">
        <v>118</v>
      </c>
      <c r="F67" s="30"/>
      <c r="G67" s="30"/>
      <c r="H67" s="96"/>
      <c r="I67" s="89" t="e">
        <f t="shared" si="0"/>
        <v>#DIV/0!</v>
      </c>
    </row>
    <row r="68" spans="2:9" x14ac:dyDescent="0.25">
      <c r="B68" s="30">
        <v>4</v>
      </c>
      <c r="C68" s="30"/>
      <c r="D68" s="30"/>
      <c r="E68" s="30" t="s">
        <v>5</v>
      </c>
      <c r="F68" s="30"/>
      <c r="G68" s="30"/>
      <c r="H68" s="96"/>
      <c r="I68" s="89" t="e">
        <f t="shared" si="0"/>
        <v>#DIV/0!</v>
      </c>
    </row>
    <row r="69" spans="2:9" x14ac:dyDescent="0.25">
      <c r="B69" s="30">
        <v>42</v>
      </c>
      <c r="C69" s="30"/>
      <c r="D69" s="30"/>
      <c r="E69" s="30" t="s">
        <v>148</v>
      </c>
      <c r="F69" s="30"/>
      <c r="G69" s="30"/>
      <c r="H69" s="96"/>
      <c r="I69" s="89" t="e">
        <f t="shared" si="0"/>
        <v>#DIV/0!</v>
      </c>
    </row>
    <row r="70" spans="2:9" x14ac:dyDescent="0.25">
      <c r="B70" s="97" t="s">
        <v>182</v>
      </c>
      <c r="C70" s="97"/>
      <c r="D70" s="97"/>
      <c r="E70" s="97" t="s">
        <v>177</v>
      </c>
      <c r="F70" s="30"/>
      <c r="G70" s="30"/>
      <c r="H70" s="96">
        <f>H14-H71-10193.37-10922.21</f>
        <v>7844.67</v>
      </c>
      <c r="I70" s="89"/>
    </row>
    <row r="71" spans="2:9" x14ac:dyDescent="0.25">
      <c r="B71" s="97" t="s">
        <v>170</v>
      </c>
      <c r="C71" s="97"/>
      <c r="D71" s="97"/>
      <c r="E71" s="97" t="s">
        <v>151</v>
      </c>
      <c r="F71" s="99">
        <v>672663</v>
      </c>
      <c r="G71" s="99">
        <v>672663</v>
      </c>
      <c r="H71" s="100">
        <f>H72</f>
        <v>638530.15</v>
      </c>
      <c r="I71" s="89">
        <f t="shared" si="0"/>
        <v>94.925713172866693</v>
      </c>
    </row>
    <row r="72" spans="2:9" x14ac:dyDescent="0.25">
      <c r="B72" s="30">
        <v>3</v>
      </c>
      <c r="C72" s="30"/>
      <c r="D72" s="30"/>
      <c r="E72" s="30" t="s">
        <v>3</v>
      </c>
      <c r="F72" s="95">
        <v>672663</v>
      </c>
      <c r="G72" s="95">
        <v>672663</v>
      </c>
      <c r="H72" s="96">
        <v>638530.15</v>
      </c>
      <c r="I72" s="89">
        <f t="shared" si="0"/>
        <v>94.925713172866693</v>
      </c>
    </row>
    <row r="73" spans="2:9" x14ac:dyDescent="0.25">
      <c r="B73" s="30">
        <v>31</v>
      </c>
      <c r="C73" s="30"/>
      <c r="D73" s="30"/>
      <c r="E73" s="30" t="s">
        <v>4</v>
      </c>
      <c r="F73" s="96">
        <v>608300.5</v>
      </c>
      <c r="G73" s="96">
        <v>608300.5</v>
      </c>
      <c r="H73" s="96">
        <v>570117.4</v>
      </c>
      <c r="I73" s="89">
        <f t="shared" si="0"/>
        <v>93.722987240681206</v>
      </c>
    </row>
    <row r="74" spans="2:9" x14ac:dyDescent="0.25">
      <c r="B74" s="30"/>
      <c r="C74" s="30">
        <v>3111</v>
      </c>
      <c r="D74" s="30"/>
      <c r="E74" s="30"/>
      <c r="F74" s="96"/>
      <c r="G74" s="96"/>
      <c r="H74" s="96">
        <v>460329.41</v>
      </c>
      <c r="I74" s="89"/>
    </row>
    <row r="75" spans="2:9" x14ac:dyDescent="0.25">
      <c r="B75" s="30"/>
      <c r="C75" s="30">
        <v>3113</v>
      </c>
      <c r="D75" s="30"/>
      <c r="E75" s="30"/>
      <c r="F75" s="96"/>
      <c r="G75" s="96"/>
      <c r="H75" s="96">
        <v>1835.75</v>
      </c>
      <c r="I75" s="89"/>
    </row>
    <row r="76" spans="2:9" x14ac:dyDescent="0.25">
      <c r="B76" s="30"/>
      <c r="C76" s="30">
        <v>3114</v>
      </c>
      <c r="D76" s="30"/>
      <c r="E76" s="30"/>
      <c r="F76" s="96"/>
      <c r="G76" s="96"/>
      <c r="H76" s="96">
        <v>9228.42</v>
      </c>
      <c r="I76" s="89"/>
    </row>
    <row r="77" spans="2:9" x14ac:dyDescent="0.25">
      <c r="B77" s="30"/>
      <c r="C77" s="30">
        <v>3121</v>
      </c>
      <c r="D77" s="30"/>
      <c r="E77" s="30"/>
      <c r="F77" s="96"/>
      <c r="G77" s="96"/>
      <c r="H77" s="96">
        <v>19575.91</v>
      </c>
      <c r="I77" s="89"/>
    </row>
    <row r="78" spans="2:9" x14ac:dyDescent="0.25">
      <c r="B78" s="30"/>
      <c r="C78" s="30">
        <v>3132</v>
      </c>
      <c r="D78" s="30"/>
      <c r="E78" s="30"/>
      <c r="F78" s="96"/>
      <c r="G78" s="96"/>
      <c r="H78" s="96">
        <v>79140.19</v>
      </c>
      <c r="I78" s="89"/>
    </row>
    <row r="79" spans="2:9" x14ac:dyDescent="0.25">
      <c r="B79" s="30"/>
      <c r="C79" s="30">
        <v>3133</v>
      </c>
      <c r="D79" s="30"/>
      <c r="E79" s="30"/>
      <c r="F79" s="96"/>
      <c r="G79" s="96"/>
      <c r="H79" s="96">
        <v>7.72</v>
      </c>
      <c r="I79" s="89"/>
    </row>
    <row r="80" spans="2:9" x14ac:dyDescent="0.25">
      <c r="B80" s="30">
        <v>32</v>
      </c>
      <c r="C80" s="30"/>
      <c r="D80" s="30"/>
      <c r="E80" s="30" t="s">
        <v>13</v>
      </c>
      <c r="F80" s="96">
        <v>62362.92</v>
      </c>
      <c r="G80" s="96">
        <v>62362.92</v>
      </c>
      <c r="H80" s="96">
        <v>61848.36</v>
      </c>
      <c r="I80" s="89">
        <f t="shared" si="0"/>
        <v>99.174894312197097</v>
      </c>
    </row>
    <row r="81" spans="2:9" x14ac:dyDescent="0.25">
      <c r="B81" s="30"/>
      <c r="C81" s="30">
        <v>3211</v>
      </c>
      <c r="D81" s="30"/>
      <c r="E81" s="30"/>
      <c r="F81" s="96"/>
      <c r="G81" s="96"/>
      <c r="H81" s="96">
        <v>306.92</v>
      </c>
      <c r="I81" s="89"/>
    </row>
    <row r="82" spans="2:9" x14ac:dyDescent="0.25">
      <c r="B82" s="30"/>
      <c r="C82" s="30">
        <v>3212</v>
      </c>
      <c r="D82" s="30"/>
      <c r="E82" s="30"/>
      <c r="F82" s="96"/>
      <c r="G82" s="96"/>
      <c r="H82" s="96">
        <v>43783</v>
      </c>
      <c r="I82" s="89"/>
    </row>
    <row r="83" spans="2:9" x14ac:dyDescent="0.25">
      <c r="B83" s="30"/>
      <c r="C83" s="30">
        <v>3213</v>
      </c>
      <c r="D83" s="30"/>
      <c r="E83" s="30"/>
      <c r="F83" s="96"/>
      <c r="G83" s="96"/>
      <c r="H83" s="96">
        <v>55</v>
      </c>
      <c r="I83" s="89"/>
    </row>
    <row r="84" spans="2:9" x14ac:dyDescent="0.25">
      <c r="B84" s="30"/>
      <c r="C84" s="30">
        <v>3214</v>
      </c>
      <c r="D84" s="30"/>
      <c r="E84" s="30"/>
      <c r="F84" s="96"/>
      <c r="G84" s="96"/>
      <c r="H84" s="96">
        <v>1148.1199999999999</v>
      </c>
      <c r="I84" s="89"/>
    </row>
    <row r="85" spans="2:9" x14ac:dyDescent="0.25">
      <c r="B85" s="30"/>
      <c r="C85" s="30">
        <v>3221</v>
      </c>
      <c r="D85" s="30"/>
      <c r="E85" s="30"/>
      <c r="F85" s="96"/>
      <c r="G85" s="96"/>
      <c r="H85" s="96">
        <v>1590.05</v>
      </c>
      <c r="I85" s="89"/>
    </row>
    <row r="86" spans="2:9" x14ac:dyDescent="0.25">
      <c r="B86" s="30"/>
      <c r="C86" s="30">
        <v>3222</v>
      </c>
      <c r="D86" s="30"/>
      <c r="E86" s="30"/>
      <c r="F86" s="96"/>
      <c r="G86" s="96"/>
      <c r="H86" s="96"/>
      <c r="I86" s="89"/>
    </row>
    <row r="87" spans="2:9" x14ac:dyDescent="0.25">
      <c r="B87" s="30"/>
      <c r="C87" s="30">
        <v>3223</v>
      </c>
      <c r="D87" s="30"/>
      <c r="E87" s="30"/>
      <c r="F87" s="96"/>
      <c r="G87" s="96"/>
      <c r="H87" s="96">
        <v>625.53</v>
      </c>
      <c r="I87" s="89"/>
    </row>
    <row r="88" spans="2:9" x14ac:dyDescent="0.25">
      <c r="B88" s="30"/>
      <c r="C88" s="30">
        <v>3224</v>
      </c>
      <c r="D88" s="30"/>
      <c r="E88" s="30"/>
      <c r="F88" s="96"/>
      <c r="G88" s="96"/>
      <c r="H88" s="96">
        <v>123.45</v>
      </c>
      <c r="I88" s="89"/>
    </row>
    <row r="89" spans="2:9" x14ac:dyDescent="0.25">
      <c r="B89" s="30"/>
      <c r="C89" s="30">
        <v>3225</v>
      </c>
      <c r="D89" s="30"/>
      <c r="E89" s="30"/>
      <c r="F89" s="96"/>
      <c r="G89" s="96"/>
      <c r="H89" s="96">
        <v>143.99</v>
      </c>
      <c r="I89" s="89"/>
    </row>
    <row r="90" spans="2:9" x14ac:dyDescent="0.25">
      <c r="B90" s="30"/>
      <c r="C90" s="30">
        <v>3236</v>
      </c>
      <c r="D90" s="30"/>
      <c r="E90" s="30"/>
      <c r="F90" s="96"/>
      <c r="G90" s="96"/>
      <c r="H90" s="96">
        <v>414.5</v>
      </c>
      <c r="I90" s="89"/>
    </row>
    <row r="91" spans="2:9" x14ac:dyDescent="0.25">
      <c r="B91" s="30"/>
      <c r="C91" s="30">
        <v>3239</v>
      </c>
      <c r="D91" s="30"/>
      <c r="E91" s="30"/>
      <c r="F91" s="96"/>
      <c r="G91" s="96"/>
      <c r="H91" s="96">
        <v>87.6</v>
      </c>
      <c r="I91" s="89"/>
    </row>
    <row r="92" spans="2:9" x14ac:dyDescent="0.25">
      <c r="B92" s="30"/>
      <c r="C92" s="30">
        <v>3295</v>
      </c>
      <c r="D92" s="30"/>
      <c r="E92" s="30"/>
      <c r="F92" s="96"/>
      <c r="G92" s="96"/>
      <c r="H92" s="96">
        <v>1664.43</v>
      </c>
      <c r="I92" s="89"/>
    </row>
    <row r="93" spans="2:9" x14ac:dyDescent="0.25">
      <c r="B93" s="30"/>
      <c r="C93" s="30">
        <v>3296</v>
      </c>
      <c r="D93" s="30"/>
      <c r="E93" s="30"/>
      <c r="F93" s="96"/>
      <c r="G93" s="96"/>
      <c r="H93" s="96">
        <v>588.83000000000004</v>
      </c>
      <c r="I93" s="89"/>
    </row>
    <row r="94" spans="2:9" x14ac:dyDescent="0.25">
      <c r="B94" s="30">
        <v>34</v>
      </c>
      <c r="C94" s="30"/>
      <c r="D94" s="30"/>
      <c r="E94" s="30" t="s">
        <v>118</v>
      </c>
      <c r="F94" s="96">
        <v>2000</v>
      </c>
      <c r="G94" s="96">
        <v>2000</v>
      </c>
      <c r="H94" s="96">
        <v>298.07</v>
      </c>
      <c r="I94" s="89">
        <f t="shared" si="0"/>
        <v>14.903499999999999</v>
      </c>
    </row>
    <row r="95" spans="2:9" x14ac:dyDescent="0.25">
      <c r="B95" s="30"/>
      <c r="C95" s="30">
        <v>3433</v>
      </c>
      <c r="D95" s="30"/>
      <c r="E95" s="30"/>
      <c r="F95" s="30"/>
      <c r="G95" s="30"/>
      <c r="H95" s="96">
        <v>298.07</v>
      </c>
      <c r="I95" s="89" t="e">
        <f t="shared" si="0"/>
        <v>#DIV/0!</v>
      </c>
    </row>
    <row r="96" spans="2:9" x14ac:dyDescent="0.25">
      <c r="B96" s="97" t="s">
        <v>181</v>
      </c>
      <c r="C96" s="97"/>
      <c r="D96" s="97"/>
      <c r="E96" s="97" t="s">
        <v>177</v>
      </c>
      <c r="F96" s="30"/>
      <c r="G96" s="30"/>
      <c r="H96" s="96">
        <f>H15-H97</f>
        <v>0.94</v>
      </c>
      <c r="I96" s="89"/>
    </row>
    <row r="97" spans="2:9" x14ac:dyDescent="0.25">
      <c r="B97" s="97" t="s">
        <v>171</v>
      </c>
      <c r="C97" s="97"/>
      <c r="D97" s="97"/>
      <c r="E97" s="97" t="s">
        <v>160</v>
      </c>
      <c r="F97" s="97">
        <v>398.25</v>
      </c>
      <c r="G97" s="97">
        <v>398.25</v>
      </c>
      <c r="H97" s="100">
        <v>515.25</v>
      </c>
      <c r="I97" s="89">
        <f t="shared" si="0"/>
        <v>129.378531073446</v>
      </c>
    </row>
    <row r="98" spans="2:9" x14ac:dyDescent="0.25">
      <c r="B98" s="30">
        <v>3</v>
      </c>
      <c r="C98" s="30"/>
      <c r="D98" s="30"/>
      <c r="E98" s="30" t="s">
        <v>3</v>
      </c>
      <c r="F98" s="30">
        <v>398.25</v>
      </c>
      <c r="G98" s="30">
        <v>398.25</v>
      </c>
      <c r="H98" s="96">
        <v>515.25</v>
      </c>
      <c r="I98" s="89">
        <f t="shared" si="0"/>
        <v>129.378531073446</v>
      </c>
    </row>
    <row r="99" spans="2:9" x14ac:dyDescent="0.25">
      <c r="B99" s="30">
        <v>31</v>
      </c>
      <c r="C99" s="30"/>
      <c r="D99" s="30"/>
      <c r="E99" s="30" t="s">
        <v>4</v>
      </c>
      <c r="F99" s="30"/>
      <c r="G99" s="30"/>
      <c r="H99" s="96"/>
      <c r="I99" s="89" t="e">
        <f t="shared" si="0"/>
        <v>#DIV/0!</v>
      </c>
    </row>
    <row r="100" spans="2:9" x14ac:dyDescent="0.25">
      <c r="B100" s="30">
        <v>32</v>
      </c>
      <c r="C100" s="30"/>
      <c r="D100" s="30"/>
      <c r="E100" s="30" t="s">
        <v>13</v>
      </c>
      <c r="F100" s="30">
        <v>398.25</v>
      </c>
      <c r="G100" s="30">
        <v>398.25</v>
      </c>
      <c r="H100" s="96">
        <v>515.25</v>
      </c>
      <c r="I100" s="89">
        <f t="shared" si="0"/>
        <v>129.378531073446</v>
      </c>
    </row>
    <row r="101" spans="2:9" x14ac:dyDescent="0.25">
      <c r="B101" s="30"/>
      <c r="C101" s="30">
        <v>3211</v>
      </c>
      <c r="D101" s="30"/>
      <c r="E101" s="30"/>
      <c r="F101" s="30"/>
      <c r="G101" s="30"/>
      <c r="H101" s="96">
        <v>398.25</v>
      </c>
      <c r="I101" s="89"/>
    </row>
    <row r="102" spans="2:9" x14ac:dyDescent="0.25">
      <c r="B102" s="30"/>
      <c r="C102" s="30">
        <v>3227</v>
      </c>
      <c r="D102" s="30"/>
      <c r="E102" s="30"/>
      <c r="F102" s="30"/>
      <c r="G102" s="30"/>
      <c r="H102" s="96">
        <v>117</v>
      </c>
      <c r="I102" s="89"/>
    </row>
    <row r="103" spans="2:9" x14ac:dyDescent="0.25">
      <c r="B103" s="30">
        <v>34</v>
      </c>
      <c r="C103" s="30"/>
      <c r="D103" s="30"/>
      <c r="E103" s="30" t="s">
        <v>118</v>
      </c>
      <c r="F103" s="30"/>
      <c r="G103" s="30"/>
      <c r="H103" s="96"/>
      <c r="I103" s="89" t="e">
        <f t="shared" si="0"/>
        <v>#DIV/0!</v>
      </c>
    </row>
    <row r="104" spans="2:9" x14ac:dyDescent="0.25">
      <c r="B104" s="30">
        <v>4</v>
      </c>
      <c r="C104" s="30"/>
      <c r="D104" s="30"/>
      <c r="E104" s="30" t="s">
        <v>5</v>
      </c>
      <c r="F104" s="30"/>
      <c r="G104" s="30"/>
      <c r="H104" s="96"/>
      <c r="I104" s="89" t="e">
        <f t="shared" si="0"/>
        <v>#DIV/0!</v>
      </c>
    </row>
    <row r="105" spans="2:9" x14ac:dyDescent="0.25">
      <c r="B105" s="30">
        <v>42</v>
      </c>
      <c r="C105" s="30"/>
      <c r="D105" s="30"/>
      <c r="E105" s="30" t="s">
        <v>148</v>
      </c>
      <c r="F105" s="30"/>
      <c r="G105" s="30"/>
      <c r="H105" s="96"/>
      <c r="I105" s="89" t="e">
        <f t="shared" si="0"/>
        <v>#DIV/0!</v>
      </c>
    </row>
    <row r="106" spans="2:9" x14ac:dyDescent="0.25">
      <c r="B106" s="97" t="s">
        <v>172</v>
      </c>
      <c r="C106" s="97"/>
      <c r="D106" s="97"/>
      <c r="E106" s="97" t="s">
        <v>150</v>
      </c>
      <c r="F106" s="99">
        <v>9400</v>
      </c>
      <c r="G106" s="99">
        <v>9400</v>
      </c>
      <c r="H106" s="100"/>
      <c r="I106" s="89">
        <f t="shared" si="0"/>
        <v>0</v>
      </c>
    </row>
    <row r="107" spans="2:9" x14ac:dyDescent="0.25">
      <c r="B107" s="97" t="s">
        <v>182</v>
      </c>
      <c r="C107" s="97"/>
      <c r="D107" s="97"/>
      <c r="E107" s="97" t="s">
        <v>177</v>
      </c>
      <c r="F107" s="99"/>
      <c r="G107" s="99"/>
      <c r="H107" s="100">
        <v>0</v>
      </c>
      <c r="I107" s="89"/>
    </row>
    <row r="108" spans="2:9" x14ac:dyDescent="0.25">
      <c r="B108" s="97" t="s">
        <v>170</v>
      </c>
      <c r="C108" s="97"/>
      <c r="D108" s="97"/>
      <c r="E108" s="97" t="s">
        <v>151</v>
      </c>
      <c r="F108" s="99">
        <v>9400</v>
      </c>
      <c r="G108" s="99">
        <v>9400</v>
      </c>
      <c r="H108" s="100">
        <f>H109+H114</f>
        <v>10193.370000000001</v>
      </c>
      <c r="I108" s="89">
        <f t="shared" si="0"/>
        <v>108.440106382979</v>
      </c>
    </row>
    <row r="109" spans="2:9" x14ac:dyDescent="0.25">
      <c r="B109" s="30">
        <v>3</v>
      </c>
      <c r="C109" s="30"/>
      <c r="D109" s="30"/>
      <c r="E109" s="30" t="s">
        <v>3</v>
      </c>
      <c r="F109" s="95">
        <v>5600</v>
      </c>
      <c r="G109" s="95">
        <v>5600</v>
      </c>
      <c r="H109" s="96">
        <v>6266.32</v>
      </c>
      <c r="I109" s="89">
        <f t="shared" si="0"/>
        <v>111.898571428571</v>
      </c>
    </row>
    <row r="110" spans="2:9" x14ac:dyDescent="0.25">
      <c r="B110" s="30">
        <v>32</v>
      </c>
      <c r="C110" s="30"/>
      <c r="D110" s="30"/>
      <c r="E110" s="30" t="s">
        <v>13</v>
      </c>
      <c r="F110" s="30"/>
      <c r="G110" s="30"/>
      <c r="H110" s="96"/>
      <c r="I110" s="89" t="e">
        <f t="shared" si="0"/>
        <v>#DIV/0!</v>
      </c>
    </row>
    <row r="111" spans="2:9" x14ac:dyDescent="0.25">
      <c r="B111" s="30">
        <v>34</v>
      </c>
      <c r="C111" s="30"/>
      <c r="D111" s="30"/>
      <c r="E111" s="30" t="s">
        <v>118</v>
      </c>
      <c r="F111" s="30"/>
      <c r="G111" s="30"/>
      <c r="H111" s="96"/>
      <c r="I111" s="89" t="e">
        <f t="shared" si="0"/>
        <v>#DIV/0!</v>
      </c>
    </row>
    <row r="112" spans="2:9" x14ac:dyDescent="0.25">
      <c r="B112" s="30">
        <v>37</v>
      </c>
      <c r="C112" s="30"/>
      <c r="D112" s="30"/>
      <c r="E112" s="30" t="s">
        <v>123</v>
      </c>
      <c r="F112" s="96">
        <v>5600</v>
      </c>
      <c r="G112" s="96">
        <v>5600</v>
      </c>
      <c r="H112" s="96">
        <v>6266.32</v>
      </c>
      <c r="I112" s="89">
        <f t="shared" si="0"/>
        <v>111.898571428571</v>
      </c>
    </row>
    <row r="113" spans="2:9" x14ac:dyDescent="0.25">
      <c r="B113" s="30"/>
      <c r="C113" s="30"/>
      <c r="D113" s="30"/>
      <c r="E113" s="30"/>
      <c r="F113" s="96"/>
      <c r="G113" s="96"/>
      <c r="H113" s="96">
        <v>6266.32</v>
      </c>
      <c r="I113" s="89"/>
    </row>
    <row r="114" spans="2:9" x14ac:dyDescent="0.25">
      <c r="B114" s="30">
        <v>4</v>
      </c>
      <c r="C114" s="30"/>
      <c r="D114" s="30"/>
      <c r="E114" s="30" t="s">
        <v>5</v>
      </c>
      <c r="F114" s="96">
        <v>3800</v>
      </c>
      <c r="G114" s="96">
        <v>3800</v>
      </c>
      <c r="H114" s="96">
        <v>3927.05</v>
      </c>
      <c r="I114" s="89">
        <f t="shared" si="0"/>
        <v>103.343421052632</v>
      </c>
    </row>
    <row r="115" spans="2:9" x14ac:dyDescent="0.25">
      <c r="B115" s="30">
        <v>42</v>
      </c>
      <c r="C115" s="30"/>
      <c r="D115" s="30"/>
      <c r="E115" s="30" t="s">
        <v>148</v>
      </c>
      <c r="F115" s="30">
        <v>3800</v>
      </c>
      <c r="G115" s="30">
        <v>3800</v>
      </c>
      <c r="H115" s="96">
        <v>3927.05</v>
      </c>
      <c r="I115" s="89">
        <f t="shared" si="0"/>
        <v>103.343421052632</v>
      </c>
    </row>
    <row r="116" spans="2:9" x14ac:dyDescent="0.25">
      <c r="B116" s="30"/>
      <c r="C116" s="30">
        <v>42411</v>
      </c>
      <c r="D116" s="30"/>
      <c r="E116" s="30"/>
      <c r="F116" s="30"/>
      <c r="G116" s="30"/>
      <c r="H116" s="96">
        <v>3927.05</v>
      </c>
      <c r="I116" s="89"/>
    </row>
    <row r="117" spans="2:9" x14ac:dyDescent="0.25">
      <c r="B117" s="97" t="s">
        <v>173</v>
      </c>
      <c r="C117" s="97"/>
      <c r="D117" s="97"/>
      <c r="E117" s="97" t="s">
        <v>174</v>
      </c>
      <c r="F117" s="100">
        <v>13000</v>
      </c>
      <c r="G117" s="100">
        <v>13000</v>
      </c>
      <c r="H117" s="100"/>
      <c r="I117" s="89">
        <f t="shared" si="0"/>
        <v>0</v>
      </c>
    </row>
    <row r="118" spans="2:9" x14ac:dyDescent="0.25">
      <c r="B118" s="97" t="s">
        <v>182</v>
      </c>
      <c r="C118" s="97"/>
      <c r="D118" s="97"/>
      <c r="E118" s="97" t="s">
        <v>177</v>
      </c>
      <c r="F118" s="100"/>
      <c r="G118" s="100"/>
      <c r="H118" s="100">
        <v>0</v>
      </c>
      <c r="I118" s="89"/>
    </row>
    <row r="119" spans="2:9" x14ac:dyDescent="0.25">
      <c r="B119" s="97" t="s">
        <v>170</v>
      </c>
      <c r="C119" s="97"/>
      <c r="D119" s="97"/>
      <c r="E119" s="97" t="s">
        <v>149</v>
      </c>
      <c r="F119" s="97">
        <v>13000</v>
      </c>
      <c r="G119" s="97">
        <v>13000</v>
      </c>
      <c r="H119" s="96">
        <v>10922.21</v>
      </c>
      <c r="I119" s="89">
        <f t="shared" si="0"/>
        <v>84.016999999999996</v>
      </c>
    </row>
    <row r="120" spans="2:9" x14ac:dyDescent="0.25">
      <c r="B120" s="30">
        <v>3</v>
      </c>
      <c r="C120" s="30"/>
      <c r="D120" s="30"/>
      <c r="E120" s="30" t="s">
        <v>3</v>
      </c>
      <c r="F120" s="30">
        <v>13000</v>
      </c>
      <c r="G120" s="30">
        <v>13000</v>
      </c>
      <c r="H120" s="96">
        <v>10922.21</v>
      </c>
      <c r="I120" s="89">
        <f t="shared" si="0"/>
        <v>84.016999999999996</v>
      </c>
    </row>
    <row r="121" spans="2:9" x14ac:dyDescent="0.25">
      <c r="B121" s="30">
        <v>32</v>
      </c>
      <c r="C121" s="30"/>
      <c r="D121" s="30"/>
      <c r="E121" s="30" t="s">
        <v>13</v>
      </c>
      <c r="F121" s="30">
        <v>13000</v>
      </c>
      <c r="G121" s="30">
        <v>13000</v>
      </c>
      <c r="H121" s="96">
        <v>10922.21</v>
      </c>
      <c r="I121" s="89">
        <f t="shared" si="0"/>
        <v>84.016999999999996</v>
      </c>
    </row>
    <row r="122" spans="2:9" x14ac:dyDescent="0.25">
      <c r="B122" s="30"/>
      <c r="C122" s="30">
        <v>3224</v>
      </c>
      <c r="D122" s="30"/>
      <c r="E122" s="30"/>
      <c r="F122" s="30"/>
      <c r="G122" s="30"/>
      <c r="H122" s="96">
        <v>10922.21</v>
      </c>
      <c r="I122" s="89"/>
    </row>
    <row r="123" spans="2:9" x14ac:dyDescent="0.25">
      <c r="B123" s="97" t="s">
        <v>175</v>
      </c>
      <c r="C123" s="97"/>
      <c r="D123" s="97"/>
      <c r="E123" s="97" t="s">
        <v>176</v>
      </c>
      <c r="F123" s="100">
        <v>101513.27</v>
      </c>
      <c r="G123" s="100">
        <v>101513.27</v>
      </c>
      <c r="H123" s="100">
        <v>0</v>
      </c>
      <c r="I123" s="89">
        <f t="shared" ref="I123:I130" si="1">H123/G123*100</f>
        <v>0</v>
      </c>
    </row>
    <row r="124" spans="2:9" x14ac:dyDescent="0.25">
      <c r="B124" s="97" t="s">
        <v>170</v>
      </c>
      <c r="C124" s="97"/>
      <c r="D124" s="97"/>
      <c r="E124" s="97" t="s">
        <v>149</v>
      </c>
      <c r="F124" s="100">
        <v>101513.27</v>
      </c>
      <c r="G124" s="100">
        <v>101513.27</v>
      </c>
      <c r="H124" s="100">
        <v>0</v>
      </c>
      <c r="I124" s="89">
        <f t="shared" si="1"/>
        <v>0</v>
      </c>
    </row>
    <row r="125" spans="2:9" x14ac:dyDescent="0.25">
      <c r="B125" s="30">
        <v>3</v>
      </c>
      <c r="C125" s="30"/>
      <c r="D125" s="30"/>
      <c r="E125" s="30" t="s">
        <v>3</v>
      </c>
      <c r="F125" s="30">
        <v>22000</v>
      </c>
      <c r="G125" s="30">
        <v>22000</v>
      </c>
      <c r="H125" s="96">
        <v>0</v>
      </c>
      <c r="I125" s="89">
        <f t="shared" si="1"/>
        <v>0</v>
      </c>
    </row>
    <row r="126" spans="2:9" x14ac:dyDescent="0.25">
      <c r="B126" s="30">
        <v>31</v>
      </c>
      <c r="C126" s="30"/>
      <c r="D126" s="30"/>
      <c r="E126" s="30" t="s">
        <v>4</v>
      </c>
      <c r="F126" s="30">
        <v>2000</v>
      </c>
      <c r="G126" s="30">
        <v>2000</v>
      </c>
      <c r="H126" s="96">
        <v>0</v>
      </c>
      <c r="I126" s="89">
        <f t="shared" si="1"/>
        <v>0</v>
      </c>
    </row>
    <row r="127" spans="2:9" x14ac:dyDescent="0.25">
      <c r="B127" s="30">
        <v>32</v>
      </c>
      <c r="C127" s="30"/>
      <c r="D127" s="30"/>
      <c r="E127" s="30" t="s">
        <v>13</v>
      </c>
      <c r="F127" s="30">
        <v>20000</v>
      </c>
      <c r="G127" s="30">
        <v>20000</v>
      </c>
      <c r="H127" s="96">
        <v>0</v>
      </c>
      <c r="I127" s="89">
        <f t="shared" si="1"/>
        <v>0</v>
      </c>
    </row>
    <row r="128" spans="2:9" x14ac:dyDescent="0.25">
      <c r="B128" s="30">
        <v>34</v>
      </c>
      <c r="C128" s="30"/>
      <c r="D128" s="30"/>
      <c r="E128" s="30" t="s">
        <v>118</v>
      </c>
      <c r="F128" s="30"/>
      <c r="G128" s="30"/>
      <c r="H128" s="96">
        <v>0</v>
      </c>
      <c r="I128" s="89" t="e">
        <f t="shared" si="1"/>
        <v>#DIV/0!</v>
      </c>
    </row>
    <row r="129" spans="2:9" x14ac:dyDescent="0.25">
      <c r="B129" s="30">
        <v>4</v>
      </c>
      <c r="C129" s="30"/>
      <c r="D129" s="30"/>
      <c r="E129" s="30" t="s">
        <v>5</v>
      </c>
      <c r="F129" s="96">
        <v>79513.27</v>
      </c>
      <c r="G129" s="96">
        <v>79513.27</v>
      </c>
      <c r="H129" s="96">
        <v>0</v>
      </c>
      <c r="I129" s="89">
        <f t="shared" si="1"/>
        <v>0</v>
      </c>
    </row>
    <row r="130" spans="2:9" x14ac:dyDescent="0.25">
      <c r="B130" s="30">
        <v>42</v>
      </c>
      <c r="C130" s="30"/>
      <c r="D130" s="30"/>
      <c r="E130" s="30" t="s">
        <v>148</v>
      </c>
      <c r="F130" s="96">
        <v>79513.27</v>
      </c>
      <c r="G130" s="96">
        <v>79513.27</v>
      </c>
      <c r="H130" s="96">
        <v>0</v>
      </c>
      <c r="I130" s="89">
        <f t="shared" si="1"/>
        <v>0</v>
      </c>
    </row>
  </sheetData>
  <mergeCells count="7">
    <mergeCell ref="B2:I2"/>
    <mergeCell ref="B17:D17"/>
    <mergeCell ref="B4:I4"/>
    <mergeCell ref="B6:E6"/>
    <mergeCell ref="B7:E7"/>
    <mergeCell ref="B8:D8"/>
    <mergeCell ref="B9:D9"/>
  </mergeCells>
  <pageMargins left="0.7" right="0.7" top="0.75" bottom="0.75" header="0.3" footer="0.3"/>
  <pageSetup paperSize="9" scale="7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7</vt:i4>
      </vt:variant>
    </vt:vector>
  </HeadingPairs>
  <TitlesOfParts>
    <vt:vector size="7" baseType="lpstr">
      <vt:lpstr>SAŽETAK</vt:lpstr>
      <vt:lpstr> Račun prihoda i rashoda</vt:lpstr>
      <vt:lpstr>Rashodi i prihodi prema izvoru</vt:lpstr>
      <vt:lpstr>Rashodi prema funkcijskoj k </vt:lpstr>
      <vt:lpstr>Račun financiranja </vt:lpstr>
      <vt:lpstr>Račun fin prema izvorima f</vt:lpstr>
      <vt:lpstr>Programska klasifikacija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Gojko Soldo</cp:lastModifiedBy>
  <cp:lastPrinted>2024-03-26T11:30:32Z</cp:lastPrinted>
  <dcterms:created xsi:type="dcterms:W3CDTF">2022-08-12T12:51:27Z</dcterms:created>
  <dcterms:modified xsi:type="dcterms:W3CDTF">2024-03-26T12:12:12Z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- Tablica za izradu financijskog plana PK JLP(R)S.xlsx</vt:lpwstr>
  </property>
</Properties>
</file>