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Škola Čakovci-20230104T104815Z-001\Škola Čakovci\Financijski plan 2024-2026\"/>
    </mc:Choice>
  </mc:AlternateContent>
  <xr:revisionPtr revIDLastSave="0" documentId="13_ncr:1_{BCCABBB1-86C4-4416-AAB1-242E35809033}" xr6:coauthVersionLast="47" xr6:coauthVersionMax="47" xr10:uidLastSave="{00000000-0000-0000-0000-000000000000}"/>
  <bookViews>
    <workbookView xWindow="-120" yWindow="-120" windowWidth="38640" windowHeight="21120" activeTab="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8" l="1"/>
  <c r="C32" i="8"/>
  <c r="C30" i="8"/>
  <c r="C28" i="8"/>
  <c r="C27" i="8"/>
  <c r="C35" i="8"/>
  <c r="C33" i="8"/>
  <c r="C31" i="8"/>
  <c r="C29" i="8"/>
  <c r="C10" i="8"/>
  <c r="C16" i="8"/>
  <c r="C17" i="8"/>
  <c r="E30" i="3"/>
  <c r="E11" i="3"/>
  <c r="D11" i="3" l="1"/>
  <c r="D15" i="3"/>
  <c r="B10" i="8"/>
  <c r="B30" i="8"/>
  <c r="B31" i="8"/>
  <c r="D26" i="3"/>
  <c r="D25" i="3" s="1"/>
  <c r="D24" i="3" s="1"/>
  <c r="B27" i="8"/>
  <c r="B13" i="5"/>
  <c r="J13" i="10"/>
  <c r="I13" i="10"/>
  <c r="J12" i="10"/>
  <c r="J11" i="10" s="1"/>
  <c r="I12" i="10"/>
  <c r="J9" i="10"/>
  <c r="I9" i="10"/>
  <c r="G25" i="3"/>
  <c r="H25" i="3" s="1"/>
  <c r="G26" i="3"/>
  <c r="H26" i="3" s="1"/>
  <c r="G27" i="3"/>
  <c r="H27" i="3" s="1"/>
  <c r="G28" i="3"/>
  <c r="H28" i="3" s="1"/>
  <c r="G29" i="3"/>
  <c r="H29" i="3" s="1"/>
  <c r="G30" i="3"/>
  <c r="H30" i="3" s="1"/>
  <c r="G31" i="3"/>
  <c r="H31" i="3" s="1"/>
  <c r="G24" i="3"/>
  <c r="H24" i="3" s="1"/>
  <c r="G11" i="3"/>
  <c r="H11" i="3" s="1"/>
  <c r="G12" i="3"/>
  <c r="H12" i="3" s="1"/>
  <c r="G13" i="3"/>
  <c r="H13" i="3" s="1"/>
  <c r="G15" i="3"/>
  <c r="H15" i="3"/>
  <c r="G16" i="3"/>
  <c r="H16" i="3" s="1"/>
  <c r="G17" i="3"/>
  <c r="H17" i="3" s="1"/>
  <c r="G18" i="3"/>
  <c r="H18" i="3" s="1"/>
  <c r="H10" i="3"/>
  <c r="G10" i="3"/>
  <c r="E28" i="8"/>
  <c r="F28" i="8" s="1"/>
  <c r="E29" i="8"/>
  <c r="F29" i="8" s="1"/>
  <c r="E32" i="8"/>
  <c r="F32" i="8" s="1"/>
  <c r="E33" i="8"/>
  <c r="F33" i="8" s="1"/>
  <c r="E11" i="8"/>
  <c r="F11" i="8" s="1"/>
  <c r="E12" i="8"/>
  <c r="F12" i="8" s="1"/>
  <c r="E13" i="8"/>
  <c r="F13" i="8" s="1"/>
  <c r="E14" i="8"/>
  <c r="F14" i="8" s="1"/>
  <c r="E15" i="8"/>
  <c r="F15" i="8" s="1"/>
  <c r="E11" i="5"/>
  <c r="F11" i="5" s="1"/>
  <c r="E12" i="5"/>
  <c r="F12" i="5"/>
  <c r="E13" i="5"/>
  <c r="F13" i="5"/>
  <c r="E14" i="5"/>
  <c r="F14" i="5"/>
  <c r="F10" i="5"/>
  <c r="E10" i="5"/>
  <c r="D12" i="5"/>
  <c r="D13" i="5" s="1"/>
  <c r="D14" i="5"/>
  <c r="D30" i="8"/>
  <c r="E30" i="8" s="1"/>
  <c r="F30" i="8" s="1"/>
  <c r="D31" i="8"/>
  <c r="D27" i="8" s="1"/>
  <c r="E27" i="8" s="1"/>
  <c r="F27" i="8" s="1"/>
  <c r="D16" i="8"/>
  <c r="D10" i="8" s="1"/>
  <c r="E10" i="8" s="1"/>
  <c r="F10" i="8" s="1"/>
  <c r="D17" i="8"/>
  <c r="E17" i="8" s="1"/>
  <c r="F17" i="8" s="1"/>
  <c r="F24" i="3"/>
  <c r="H9" i="10"/>
  <c r="H8" i="10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I11" i="10"/>
  <c r="H11" i="10"/>
  <c r="G11" i="10"/>
  <c r="F11" i="10"/>
  <c r="J8" i="10"/>
  <c r="I8" i="10"/>
  <c r="G8" i="10"/>
  <c r="F8" i="10"/>
  <c r="G14" i="10" l="1"/>
  <c r="G22" i="10" s="1"/>
  <c r="G28" i="10" s="1"/>
  <c r="E31" i="8"/>
  <c r="F31" i="8" s="1"/>
  <c r="E16" i="8"/>
  <c r="F16" i="8" s="1"/>
  <c r="F14" i="10"/>
  <c r="F22" i="10" s="1"/>
  <c r="F28" i="10" s="1"/>
  <c r="F29" i="10" s="1"/>
  <c r="J14" i="10"/>
  <c r="I14" i="10"/>
  <c r="D11" i="5"/>
  <c r="H14" i="10"/>
  <c r="H22" i="10" s="1"/>
  <c r="H28" i="10" s="1"/>
  <c r="H29" i="10" s="1"/>
  <c r="I22" i="10"/>
  <c r="I28" i="10" s="1"/>
  <c r="I29" i="10" s="1"/>
  <c r="J22" i="10"/>
  <c r="J28" i="10" s="1"/>
  <c r="J29" i="10" s="1"/>
  <c r="G29" i="10" l="1"/>
</calcChain>
</file>

<file path=xl/sharedStrings.xml><?xml version="1.0" encoding="utf-8"?>
<sst xmlns="http://schemas.openxmlformats.org/spreadsheetml/2006/main" count="400" uniqueCount="231">
  <si>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</si>
  <si>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</si>
  <si>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</si>
  <si>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</si>
  <si>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</si>
  <si>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</si>
  <si>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</si>
  <si>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</si>
  <si>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</si>
  <si>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</si>
  <si>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</si>
  <si>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</si>
  <si>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</si>
  <si>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</si>
  <si>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</si>
  <si>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</si>
  <si>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</si>
  <si>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</si>
  <si>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</si>
  <si>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</si>
  <si>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</si>
  <si>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</si>
  <si>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</si>
  <si>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</si>
  <si>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</si>
  <si>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</si>
  <si>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</si>
  <si>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</si>
  <si>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</si>
  <si>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</si>
  <si>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</si>
  <si>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</si>
  <si>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</si>
  <si>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</si>
  <si>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</si>
  <si>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</si>
  <si>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</si>
  <si>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</si>
  <si>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</si>
  <si>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</si>
  <si>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</si>
  <si>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</si>
  <si>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</si>
  <si>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</si>
  <si>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</si>
  <si>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</si>
  <si>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</si>
  <si>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</si>
  <si>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</si>
  <si>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</si>
  <si>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</si>
  <si>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</si>
  <si>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</si>
  <si>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</si>
  <si>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</si>
  <si>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</si>
  <si>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</si>
  <si>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</si>
  <si>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</si>
  <si>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</si>
  <si>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</si>
  <si>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</si>
  <si>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</si>
  <si>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</si>
  <si>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</si>
  <si>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</si>
  <si>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</si>
  <si>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</si>
  <si>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</si>
  <si>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</si>
  <si>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</si>
  <si>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</si>
  <si>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</si>
  <si>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</si>
  <si>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</si>
  <si>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</si>
  <si>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 xml:space="preserve">Financijski rashodi </t>
  </si>
  <si>
    <t xml:space="preserve">Naknade građanima i kućanstvima na temelju osigurana i druge naknade </t>
  </si>
  <si>
    <t>Prihodi od imovine</t>
  </si>
  <si>
    <t>Prihodi od prodaje proizvoda i robe te pruženih usluga</t>
  </si>
  <si>
    <t>31 Vlastiti prihodi</t>
  </si>
  <si>
    <t>09 Obrazovanje</t>
  </si>
  <si>
    <t>0911 Predškolsko obrazovanje</t>
  </si>
  <si>
    <t>0912 Osnovno obrazovanje</t>
  </si>
  <si>
    <t>096 Dodatne usluge u obrazovanju</t>
  </si>
  <si>
    <t>Razdjel</t>
  </si>
  <si>
    <t>001</t>
  </si>
  <si>
    <t>VUKOVARSKO SRIJEMSKA ŽUPANIJA</t>
  </si>
  <si>
    <t>Glava</t>
  </si>
  <si>
    <t>00100</t>
  </si>
  <si>
    <t>USTANOVE U OSNOVNOŠKOLSKOM OBRAZOVANJU</t>
  </si>
  <si>
    <t>Proračunski korisnik</t>
  </si>
  <si>
    <t>23147</t>
  </si>
  <si>
    <t>OSNOVNA ŠKOLA ČAKOVCI</t>
  </si>
  <si>
    <t>Glavni program</t>
  </si>
  <si>
    <t>P09</t>
  </si>
  <si>
    <t>OBRAZOVANJE</t>
  </si>
  <si>
    <t>Program</t>
  </si>
  <si>
    <t>1020</t>
  </si>
  <si>
    <t>ŽUPANIJSKE JAVNE POTREBE U ŠKOLSTVU</t>
  </si>
  <si>
    <t>Aktivnost</t>
  </si>
  <si>
    <t>A102101</t>
  </si>
  <si>
    <t>ŽUPANIJSKE JAVNE POTREBE U ŠKOLSTVU PRIJEVOZ UČENIKA</t>
  </si>
  <si>
    <t>Izvor</t>
  </si>
  <si>
    <t>IF</t>
  </si>
  <si>
    <t>IF-Opći prihodi i primitci</t>
  </si>
  <si>
    <t>3231</t>
  </si>
  <si>
    <t>10</t>
  </si>
  <si>
    <t>Usluge telefona, pošte i prijevoza</t>
  </si>
  <si>
    <t>ODGOJNOOBRAZOVNO, ADMINISTRATIVNO I TEHNIČKO OSOBLJE</t>
  </si>
  <si>
    <t>3211</t>
  </si>
  <si>
    <t>11</t>
  </si>
  <si>
    <t>Službena putovanja</t>
  </si>
  <si>
    <t>3213</t>
  </si>
  <si>
    <t>12</t>
  </si>
  <si>
    <t>Stručno usavršavanje zaposlenika</t>
  </si>
  <si>
    <t>3214</t>
  </si>
  <si>
    <t>13</t>
  </si>
  <si>
    <t>Ostale naknade troškova zaposlenima</t>
  </si>
  <si>
    <t>3221</t>
  </si>
  <si>
    <t>14</t>
  </si>
  <si>
    <t>Uredski materijal i ostali materijalni rashodi</t>
  </si>
  <si>
    <t>3223</t>
  </si>
  <si>
    <t>16</t>
  </si>
  <si>
    <t>Energija</t>
  </si>
  <si>
    <t>3224</t>
  </si>
  <si>
    <t>17</t>
  </si>
  <si>
    <t>Materijal i dijelovi za tekuće i investicijsko održavanje</t>
  </si>
  <si>
    <t>3225</t>
  </si>
  <si>
    <t>9</t>
  </si>
  <si>
    <t>Sitni inventar i auto gume</t>
  </si>
  <si>
    <t>18</t>
  </si>
  <si>
    <t>3232</t>
  </si>
  <si>
    <t>19</t>
  </si>
  <si>
    <t>Usluge tekućeg i investicijskog održavanja</t>
  </si>
  <si>
    <t>3234</t>
  </si>
  <si>
    <t>20</t>
  </si>
  <si>
    <t>Komunalne usluge</t>
  </si>
  <si>
    <t>3236</t>
  </si>
  <si>
    <t>21</t>
  </si>
  <si>
    <t>Zdravstvene i veterinarske usluge</t>
  </si>
  <si>
    <t>3237</t>
  </si>
  <si>
    <t>22</t>
  </si>
  <si>
    <t>Intelektualne i osobne usluge</t>
  </si>
  <si>
    <t>3238</t>
  </si>
  <si>
    <t>23</t>
  </si>
  <si>
    <t>Računalne usluge</t>
  </si>
  <si>
    <t>3239</t>
  </si>
  <si>
    <t>24</t>
  </si>
  <si>
    <t>Ostale usluge</t>
  </si>
  <si>
    <t>3292</t>
  </si>
  <si>
    <t>25</t>
  </si>
  <si>
    <t>Premije osiguranja</t>
  </si>
  <si>
    <t>3431</t>
  </si>
  <si>
    <t>26</t>
  </si>
  <si>
    <t>Bankarske usluge i usluge platnog prometa</t>
  </si>
  <si>
    <t>1024</t>
  </si>
  <si>
    <t>FINANCIRANJE ŠKOLSTVA IZVAN ŽUPANIJSKOG PRORAČUNA</t>
  </si>
  <si>
    <t>A100100</t>
  </si>
  <si>
    <t>Aktivnosti u školstvu općina</t>
  </si>
  <si>
    <t>IF-Pomoći</t>
  </si>
  <si>
    <t>3111</t>
  </si>
  <si>
    <t>31</t>
  </si>
  <si>
    <t>Plaće za redovan rad</t>
  </si>
  <si>
    <t>3132</t>
  </si>
  <si>
    <t>32</t>
  </si>
  <si>
    <t>Doprinosi za obvezno zdravstveno osiguranje</t>
  </si>
  <si>
    <t>3212</t>
  </si>
  <si>
    <t>33</t>
  </si>
  <si>
    <t>Naknade za prijevoz, za rad na terenu i odvojeni život</t>
  </si>
  <si>
    <t>34</t>
  </si>
  <si>
    <t>35</t>
  </si>
  <si>
    <t>36</t>
  </si>
  <si>
    <t>P10</t>
  </si>
  <si>
    <t>MLADI I DEMOGRAFIJA</t>
  </si>
  <si>
    <t>1027</t>
  </si>
  <si>
    <t>A102702</t>
  </si>
  <si>
    <t>SHEMA VOĆA I POVRĆA</t>
  </si>
  <si>
    <t>3222</t>
  </si>
  <si>
    <t>15</t>
  </si>
  <si>
    <t>Materijal i sirovine</t>
  </si>
  <si>
    <t>SHEMA MLIJEKA I MLIJEČNIH PROIZVODA</t>
  </si>
  <si>
    <t>27</t>
  </si>
  <si>
    <t>P37</t>
  </si>
  <si>
    <t>3701</t>
  </si>
  <si>
    <t>RAZVOJ ODGOJNO OBRAZOVNOG SUSTAVA</t>
  </si>
  <si>
    <t>A579000</t>
  </si>
  <si>
    <t>ODGOJNO OBRAZOVNO ADMINISTRATIVNO I TEHNIČKO OSOBLJE MINISTRASTVO</t>
  </si>
  <si>
    <t>42</t>
  </si>
  <si>
    <t>3121</t>
  </si>
  <si>
    <t>45</t>
  </si>
  <si>
    <t>Ostali rashodi za zaposlene</t>
  </si>
  <si>
    <t>3113</t>
  </si>
  <si>
    <t>43</t>
  </si>
  <si>
    <t>Plaće za prekovremeni rad</t>
  </si>
  <si>
    <t>3114</t>
  </si>
  <si>
    <t>44</t>
  </si>
  <si>
    <t>Plaće za posebne uvjete rada</t>
  </si>
  <si>
    <t>46</t>
  </si>
  <si>
    <t>50</t>
  </si>
  <si>
    <t>3722</t>
  </si>
  <si>
    <t>49</t>
  </si>
  <si>
    <t>Naknade građanima i kućanstvima u naravi</t>
  </si>
  <si>
    <t>A578045</t>
  </si>
  <si>
    <t>SUFINANCIRANJE NABAVKE UDŽBENIKA</t>
  </si>
  <si>
    <t>4241</t>
  </si>
  <si>
    <t>48</t>
  </si>
  <si>
    <t>Knjige</t>
  </si>
  <si>
    <t>A768072</t>
  </si>
  <si>
    <t>PREHRANA ZA UČENIKE U OSNOVNIM ŠKOLAMA</t>
  </si>
  <si>
    <t>47</t>
  </si>
  <si>
    <t>A200200</t>
  </si>
  <si>
    <t>Projekt CDŠ</t>
  </si>
  <si>
    <t>41</t>
  </si>
  <si>
    <t>40</t>
  </si>
  <si>
    <t>39</t>
  </si>
  <si>
    <t>38</t>
  </si>
  <si>
    <t>37</t>
  </si>
  <si>
    <t>1010</t>
  </si>
  <si>
    <t>Vlastiti prihodi</t>
  </si>
  <si>
    <t>A101010</t>
  </si>
  <si>
    <t>Vlastiti i namjensnki prihodi</t>
  </si>
  <si>
    <t>IF-Vlastiti prihodi</t>
  </si>
  <si>
    <t>28</t>
  </si>
  <si>
    <t>29</t>
  </si>
  <si>
    <t>30</t>
  </si>
  <si>
    <t>4 Prihodi za posebne namjene</t>
  </si>
  <si>
    <t>43 prihodi za posebne namjene</t>
  </si>
  <si>
    <t>6 Donacije</t>
  </si>
  <si>
    <t xml:space="preserve">61 Donacije </t>
  </si>
  <si>
    <t>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</si>
</sst>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4DFF"/>
        <bgColor indexed="64"/>
      </patternFill>
    </fill>
    <fill>
      <patternFill patternType="solid">
        <fgColor rgb="FF8282FF"/>
        <bgColor indexed="64"/>
      </patternFill>
    </fill>
    <fill>
      <patternFill patternType="solid">
        <fgColor rgb="FFB7B7FF"/>
        <bgColor indexed="64"/>
      </patternFill>
    </fill>
    <fill>
      <patternFill patternType="solid">
        <fgColor rgb="FF00D5FF"/>
        <bgColor indexed="64"/>
      </patternFill>
    </fill>
    <fill>
      <patternFill patternType="solid">
        <fgColor rgb="FF00B300"/>
        <bgColor indexed="64"/>
      </patternFill>
    </fill>
    <fill>
      <patternFill patternType="solid">
        <fgColor rgb="FF00E6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0" fontId="20" fillId="0" borderId="0"/>
  </cellStyleXfs>
  <cellXfs count="121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1" fillId="5" borderId="3" xfId="2" applyFont="1" applyFill="1" applyBorder="1" applyAlignment="1">
      <alignment horizontal="left" wrapText="1"/>
    </xf>
    <xf numFmtId="164" fontId="21" fillId="5" borderId="3" xfId="2" applyNumberFormat="1" applyFont="1" applyFill="1" applyBorder="1" applyAlignment="1">
      <alignment horizontal="left" wrapText="1"/>
    </xf>
    <xf numFmtId="164" fontId="21" fillId="5" borderId="3" xfId="0" applyNumberFormat="1" applyFont="1" applyFill="1" applyBorder="1" applyAlignment="1">
      <alignment horizontal="left" wrapText="1"/>
    </xf>
    <xf numFmtId="0" fontId="21" fillId="6" borderId="3" xfId="2" applyFont="1" applyFill="1" applyBorder="1" applyAlignment="1">
      <alignment horizontal="left" wrapText="1"/>
    </xf>
    <xf numFmtId="164" fontId="21" fillId="6" borderId="3" xfId="2" applyNumberFormat="1" applyFont="1" applyFill="1" applyBorder="1" applyAlignment="1">
      <alignment horizontal="left" wrapText="1"/>
    </xf>
    <xf numFmtId="164" fontId="21" fillId="6" borderId="3" xfId="0" applyNumberFormat="1" applyFont="1" applyFill="1" applyBorder="1" applyAlignment="1">
      <alignment horizontal="left" wrapText="1"/>
    </xf>
    <xf numFmtId="0" fontId="21" fillId="7" borderId="3" xfId="2" applyFont="1" applyFill="1" applyBorder="1" applyAlignment="1">
      <alignment horizontal="left" wrapText="1"/>
    </xf>
    <xf numFmtId="164" fontId="21" fillId="7" borderId="3" xfId="2" applyNumberFormat="1" applyFont="1" applyFill="1" applyBorder="1" applyAlignment="1">
      <alignment horizontal="left" wrapText="1"/>
    </xf>
    <xf numFmtId="164" fontId="21" fillId="7" borderId="3" xfId="0" applyNumberFormat="1" applyFont="1" applyFill="1" applyBorder="1" applyAlignment="1">
      <alignment horizontal="left" wrapText="1"/>
    </xf>
    <xf numFmtId="0" fontId="22" fillId="8" borderId="3" xfId="2" applyFont="1" applyFill="1" applyBorder="1" applyAlignment="1">
      <alignment horizontal="left" wrapText="1"/>
    </xf>
    <xf numFmtId="164" fontId="22" fillId="8" borderId="3" xfId="2" applyNumberFormat="1" applyFont="1" applyFill="1" applyBorder="1" applyAlignment="1">
      <alignment horizontal="left" wrapText="1"/>
    </xf>
    <xf numFmtId="164" fontId="22" fillId="8" borderId="3" xfId="0" applyNumberFormat="1" applyFont="1" applyFill="1" applyBorder="1" applyAlignment="1">
      <alignment horizontal="left" wrapText="1"/>
    </xf>
    <xf numFmtId="0" fontId="22" fillId="9" borderId="3" xfId="2" applyFont="1" applyFill="1" applyBorder="1" applyAlignment="1">
      <alignment horizontal="left" wrapText="1"/>
    </xf>
    <xf numFmtId="164" fontId="22" fillId="9" borderId="3" xfId="2" applyNumberFormat="1" applyFont="1" applyFill="1" applyBorder="1" applyAlignment="1">
      <alignment horizontal="left" wrapText="1"/>
    </xf>
    <xf numFmtId="164" fontId="22" fillId="9" borderId="3" xfId="0" applyNumberFormat="1" applyFont="1" applyFill="1" applyBorder="1" applyAlignment="1">
      <alignment horizontal="left" wrapText="1"/>
    </xf>
    <xf numFmtId="0" fontId="22" fillId="10" borderId="3" xfId="2" applyFont="1" applyFill="1" applyBorder="1" applyAlignment="1">
      <alignment horizontal="left" wrapText="1"/>
    </xf>
    <xf numFmtId="164" fontId="22" fillId="10" borderId="3" xfId="2" applyNumberFormat="1" applyFont="1" applyFill="1" applyBorder="1" applyAlignment="1">
      <alignment horizontal="left" wrapText="1"/>
    </xf>
    <xf numFmtId="164" fontId="22" fillId="10" borderId="3" xfId="0" applyNumberFormat="1" applyFont="1" applyFill="1" applyBorder="1" applyAlignment="1">
      <alignment horizontal="left" wrapText="1"/>
    </xf>
    <xf numFmtId="0" fontId="22" fillId="11" borderId="3" xfId="2" applyFont="1" applyFill="1" applyBorder="1" applyAlignment="1">
      <alignment horizontal="left" wrapText="1"/>
    </xf>
    <xf numFmtId="164" fontId="22" fillId="11" borderId="3" xfId="2" applyNumberFormat="1" applyFont="1" applyFill="1" applyBorder="1" applyAlignment="1">
      <alignment horizontal="left" wrapText="1"/>
    </xf>
    <xf numFmtId="164" fontId="22" fillId="11" borderId="3" xfId="0" applyNumberFormat="1" applyFont="1" applyFill="1" applyBorder="1" applyAlignment="1">
      <alignment horizontal="left" wrapText="1"/>
    </xf>
    <xf numFmtId="0" fontId="21" fillId="11" borderId="3" xfId="2" applyFont="1" applyFill="1" applyBorder="1" applyAlignment="1">
      <alignment horizontal="left" wrapText="1"/>
    </xf>
    <xf numFmtId="164" fontId="21" fillId="11" borderId="3" xfId="2" applyNumberFormat="1" applyFont="1" applyFill="1" applyBorder="1" applyAlignment="1">
      <alignment horizontal="left" wrapText="1"/>
    </xf>
    <xf numFmtId="164" fontId="21" fillId="11" borderId="3" xfId="0" applyNumberFormat="1" applyFont="1" applyFill="1" applyBorder="1" applyAlignment="1">
      <alignment horizontal="left" wrapText="1"/>
    </xf>
    <xf numFmtId="0" fontId="22" fillId="10" borderId="3" xfId="2" applyFont="1" applyFill="1" applyBorder="1" applyAlignment="1">
      <alignment horizontal="left"/>
    </xf>
    <xf numFmtId="164" fontId="6" fillId="0" borderId="3" xfId="0" applyNumberFormat="1" applyFont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164" fontId="6" fillId="0" borderId="4" xfId="0" applyNumberFormat="1" applyFont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right"/>
    </xf>
    <xf numFmtId="164" fontId="0" fillId="0" borderId="3" xfId="0" applyNumberFormat="1" applyBorder="1"/>
    <xf numFmtId="164" fontId="6" fillId="3" borderId="3" xfId="0" applyNumberFormat="1" applyFont="1" applyFill="1" applyBorder="1" applyAlignment="1">
      <alignment horizontal="right"/>
    </xf>
    <xf numFmtId="164" fontId="6" fillId="0" borderId="3" xfId="0" applyNumberFormat="1" applyFont="1" applyBorder="1" applyAlignment="1">
      <alignment horizontal="right"/>
    </xf>
    <xf numFmtId="0" fontId="8" fillId="2" borderId="3" xfId="0" applyFont="1" applyFill="1" applyBorder="1" applyAlignment="1">
      <alignment horizontal="left" vertical="center"/>
    </xf>
    <xf numFmtId="164" fontId="3" fillId="2" borderId="4" xfId="1" applyNumberFormat="1" applyFont="1" applyFill="1" applyBorder="1" applyAlignment="1">
      <alignment horizontal="right"/>
    </xf>
    <xf numFmtId="164" fontId="0" fillId="0" borderId="3" xfId="1" applyNumberFormat="1" applyFont="1" applyBorder="1"/>
    <xf numFmtId="4" fontId="23" fillId="12" borderId="6" xfId="0" applyNumberFormat="1" applyFont="1" applyFill="1" applyBorder="1" applyAlignment="1">
      <alignment horizontal="right"/>
    </xf>
    <xf numFmtId="4" fontId="23" fillId="13" borderId="6" xfId="0" applyNumberFormat="1" applyFont="1" applyFill="1" applyBorder="1" applyAlignment="1">
      <alignment horizontal="right"/>
    </xf>
    <xf numFmtId="3" fontId="23" fillId="13" borderId="6" xfId="0" applyNumberFormat="1" applyFont="1" applyFill="1" applyBorder="1" applyAlignment="1">
      <alignment horizontal="right"/>
    </xf>
  </cellXfs>
  <cellStyles count="3">
    <cellStyle name="Normalno" xfId="0" builtinId="0"/>
    <cellStyle name="Normalno 2" xfId="2" xr:uid="{4CDBAED1-EEE9-4FC1-8B9E-1684ABB60EA8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G14" sqref="G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64" t="s">
        <v>33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64" t="s">
        <v>18</v>
      </c>
      <c r="B3" s="64"/>
      <c r="C3" s="64"/>
      <c r="D3" s="64"/>
      <c r="E3" s="64"/>
      <c r="F3" s="64"/>
      <c r="G3" s="64"/>
      <c r="H3" s="64"/>
      <c r="I3" s="77"/>
      <c r="J3" s="77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64" t="s">
        <v>24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2" t="s">
        <v>38</v>
      </c>
    </row>
    <row r="7" spans="1:10" ht="25.5" x14ac:dyDescent="0.25">
      <c r="A7" s="25"/>
      <c r="B7" s="26"/>
      <c r="C7" s="26"/>
      <c r="D7" s="27"/>
      <c r="E7" s="28"/>
      <c r="F7" s="3" t="s">
        <v>39</v>
      </c>
      <c r="G7" s="3" t="s">
        <v>37</v>
      </c>
      <c r="H7" s="3" t="s">
        <v>47</v>
      </c>
      <c r="I7" s="3" t="s">
        <v>48</v>
      </c>
      <c r="J7" s="3" t="s">
        <v>49</v>
      </c>
    </row>
    <row r="8" spans="1:10" x14ac:dyDescent="0.25">
      <c r="A8" s="69" t="s">
        <v>0</v>
      </c>
      <c r="B8" s="63"/>
      <c r="C8" s="63"/>
      <c r="D8" s="63"/>
      <c r="E8" s="78"/>
      <c r="F8" s="113">
        <f>F9+F10</f>
        <v>628414.18999999994</v>
      </c>
      <c r="G8" s="113">
        <f t="shared" ref="G8:J8" si="0">G9+G10</f>
        <v>631365</v>
      </c>
      <c r="H8" s="113">
        <f t="shared" si="0"/>
        <v>953495.24</v>
      </c>
      <c r="I8" s="113">
        <f t="shared" si="0"/>
        <v>1001170.002</v>
      </c>
      <c r="J8" s="113">
        <f t="shared" si="0"/>
        <v>1051228.5020999999</v>
      </c>
    </row>
    <row r="9" spans="1:10" x14ac:dyDescent="0.25">
      <c r="A9" s="79" t="s">
        <v>41</v>
      </c>
      <c r="B9" s="80"/>
      <c r="C9" s="80"/>
      <c r="D9" s="80"/>
      <c r="E9" s="76"/>
      <c r="F9" s="114">
        <v>628414.18999999994</v>
      </c>
      <c r="G9" s="114">
        <v>631365</v>
      </c>
      <c r="H9" s="114">
        <f>950995.24+2500</f>
        <v>953495.24</v>
      </c>
      <c r="I9" s="114">
        <f>H9*0.05+H9</f>
        <v>1001170.002</v>
      </c>
      <c r="J9" s="114">
        <f>I9*0.05+I9</f>
        <v>1051228.5020999999</v>
      </c>
    </row>
    <row r="10" spans="1:10" x14ac:dyDescent="0.25">
      <c r="A10" s="75" t="s">
        <v>42</v>
      </c>
      <c r="B10" s="76"/>
      <c r="C10" s="76"/>
      <c r="D10" s="76"/>
      <c r="E10" s="76"/>
      <c r="F10" s="114"/>
      <c r="G10" s="114"/>
      <c r="H10" s="114"/>
      <c r="I10" s="114"/>
      <c r="J10" s="114"/>
    </row>
    <row r="11" spans="1:10" x14ac:dyDescent="0.25">
      <c r="A11" s="33" t="s">
        <v>1</v>
      </c>
      <c r="B11" s="41"/>
      <c r="C11" s="41"/>
      <c r="D11" s="41"/>
      <c r="E11" s="41"/>
      <c r="F11" s="113">
        <f>F12+F13</f>
        <v>631134.13</v>
      </c>
      <c r="G11" s="113">
        <f t="shared" ref="G11:J11" si="1">G12+G13</f>
        <v>634413</v>
      </c>
      <c r="H11" s="113">
        <f t="shared" si="1"/>
        <v>953495.24</v>
      </c>
      <c r="I11" s="113">
        <f t="shared" si="1"/>
        <v>1001170.002</v>
      </c>
      <c r="J11" s="113">
        <f t="shared" si="1"/>
        <v>1051228.5020999999</v>
      </c>
    </row>
    <row r="12" spans="1:10" x14ac:dyDescent="0.25">
      <c r="A12" s="81" t="s">
        <v>43</v>
      </c>
      <c r="B12" s="80"/>
      <c r="C12" s="80"/>
      <c r="D12" s="80"/>
      <c r="E12" s="80"/>
      <c r="F12" s="114">
        <v>626076.48</v>
      </c>
      <c r="G12" s="114">
        <v>627916</v>
      </c>
      <c r="H12" s="114">
        <v>950995.24</v>
      </c>
      <c r="I12" s="114">
        <f>H12*0.05+H12</f>
        <v>998545.00199999998</v>
      </c>
      <c r="J12" s="114">
        <f>I12*0.05+I12</f>
        <v>1048472.2520999999</v>
      </c>
    </row>
    <row r="13" spans="1:10" x14ac:dyDescent="0.25">
      <c r="A13" s="75" t="s">
        <v>44</v>
      </c>
      <c r="B13" s="76"/>
      <c r="C13" s="76"/>
      <c r="D13" s="76"/>
      <c r="E13" s="76"/>
      <c r="F13" s="114">
        <v>5057.6499999999996</v>
      </c>
      <c r="G13" s="114">
        <v>6497</v>
      </c>
      <c r="H13" s="114">
        <v>2500</v>
      </c>
      <c r="I13" s="114">
        <f>H13*0.05+H13</f>
        <v>2625</v>
      </c>
      <c r="J13" s="114">
        <f>I13*0.05+I13</f>
        <v>2756.25</v>
      </c>
    </row>
    <row r="14" spans="1:10" x14ac:dyDescent="0.25">
      <c r="A14" s="62" t="s">
        <v>68</v>
      </c>
      <c r="B14" s="63"/>
      <c r="C14" s="63"/>
      <c r="D14" s="63"/>
      <c r="E14" s="63"/>
      <c r="F14" s="113">
        <f>F8-F11</f>
        <v>-2719.9400000000605</v>
      </c>
      <c r="G14" s="113">
        <f t="shared" ref="G14:J14" si="2">G8-G11</f>
        <v>-3048</v>
      </c>
      <c r="H14" s="113">
        <f t="shared" si="2"/>
        <v>0</v>
      </c>
      <c r="I14" s="113">
        <f t="shared" si="2"/>
        <v>0</v>
      </c>
      <c r="J14" s="113">
        <f t="shared" si="2"/>
        <v>0</v>
      </c>
    </row>
    <row r="15" spans="1:10" ht="18" x14ac:dyDescent="0.25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64" t="s">
        <v>25</v>
      </c>
      <c r="B16" s="65"/>
      <c r="C16" s="65"/>
      <c r="D16" s="65"/>
      <c r="E16" s="65"/>
      <c r="F16" s="65"/>
      <c r="G16" s="65"/>
      <c r="H16" s="65"/>
      <c r="I16" s="65"/>
      <c r="J16" s="65"/>
    </row>
    <row r="17" spans="1:10" ht="18" x14ac:dyDescent="0.25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5"/>
      <c r="B18" s="26"/>
      <c r="C18" s="26"/>
      <c r="D18" s="27"/>
      <c r="E18" s="28"/>
      <c r="F18" s="3" t="s">
        <v>39</v>
      </c>
      <c r="G18" s="3" t="s">
        <v>37</v>
      </c>
      <c r="H18" s="3" t="s">
        <v>47</v>
      </c>
      <c r="I18" s="3" t="s">
        <v>48</v>
      </c>
      <c r="J18" s="3" t="s">
        <v>49</v>
      </c>
    </row>
    <row r="19" spans="1:10" x14ac:dyDescent="0.25">
      <c r="A19" s="75" t="s">
        <v>45</v>
      </c>
      <c r="B19" s="76"/>
      <c r="C19" s="76"/>
      <c r="D19" s="76"/>
      <c r="E19" s="76"/>
      <c r="F19" s="30"/>
      <c r="G19" s="30"/>
      <c r="H19" s="30"/>
      <c r="I19" s="30"/>
      <c r="J19" s="42"/>
    </row>
    <row r="20" spans="1:10" x14ac:dyDescent="0.25">
      <c r="A20" s="75" t="s">
        <v>46</v>
      </c>
      <c r="B20" s="76"/>
      <c r="C20" s="76"/>
      <c r="D20" s="76"/>
      <c r="E20" s="76"/>
      <c r="F20" s="30"/>
      <c r="G20" s="30"/>
      <c r="H20" s="30"/>
      <c r="I20" s="30"/>
      <c r="J20" s="42"/>
    </row>
    <row r="21" spans="1:10" x14ac:dyDescent="0.25">
      <c r="A21" s="62" t="s">
        <v>2</v>
      </c>
      <c r="B21" s="63"/>
      <c r="C21" s="63"/>
      <c r="D21" s="63"/>
      <c r="E21" s="63"/>
      <c r="F21" s="29">
        <f>F19-F20</f>
        <v>0</v>
      </c>
      <c r="G21" s="29">
        <f t="shared" ref="G21:J21" si="3">G19-G20</f>
        <v>0</v>
      </c>
      <c r="H21" s="29">
        <f t="shared" si="3"/>
        <v>0</v>
      </c>
      <c r="I21" s="29">
        <f t="shared" si="3"/>
        <v>0</v>
      </c>
      <c r="J21" s="29">
        <f t="shared" si="3"/>
        <v>0</v>
      </c>
    </row>
    <row r="22" spans="1:10" x14ac:dyDescent="0.25">
      <c r="A22" s="62" t="s">
        <v>69</v>
      </c>
      <c r="B22" s="63"/>
      <c r="C22" s="63"/>
      <c r="D22" s="63"/>
      <c r="E22" s="63"/>
      <c r="F22" s="29">
        <f>F14+F21</f>
        <v>-2719.9400000000605</v>
      </c>
      <c r="G22" s="29">
        <f t="shared" ref="G22:J22" si="4">G14+G21</f>
        <v>-3048</v>
      </c>
      <c r="H22" s="29">
        <f t="shared" si="4"/>
        <v>0</v>
      </c>
      <c r="I22" s="29">
        <f t="shared" si="4"/>
        <v>0</v>
      </c>
      <c r="J22" s="29">
        <f t="shared" si="4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64" t="s">
        <v>70</v>
      </c>
      <c r="B24" s="65"/>
      <c r="C24" s="65"/>
      <c r="D24" s="65"/>
      <c r="E24" s="65"/>
      <c r="F24" s="65"/>
      <c r="G24" s="65"/>
      <c r="H24" s="65"/>
      <c r="I24" s="65"/>
      <c r="J24" s="65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5"/>
      <c r="B26" s="26"/>
      <c r="C26" s="26"/>
      <c r="D26" s="27"/>
      <c r="E26" s="28"/>
      <c r="F26" s="3" t="s">
        <v>39</v>
      </c>
      <c r="G26" s="3" t="s">
        <v>37</v>
      </c>
      <c r="H26" s="3" t="s">
        <v>47</v>
      </c>
      <c r="I26" s="3" t="s">
        <v>48</v>
      </c>
      <c r="J26" s="3" t="s">
        <v>49</v>
      </c>
    </row>
    <row r="27" spans="1:10" ht="15" customHeight="1" x14ac:dyDescent="0.25">
      <c r="A27" s="66" t="s">
        <v>71</v>
      </c>
      <c r="B27" s="67"/>
      <c r="C27" s="67"/>
      <c r="D27" s="67"/>
      <c r="E27" s="68"/>
      <c r="F27" s="43">
        <v>2907.37</v>
      </c>
      <c r="G27" s="43">
        <v>187</v>
      </c>
      <c r="H27" s="43">
        <v>0</v>
      </c>
      <c r="I27" s="43">
        <v>0</v>
      </c>
      <c r="J27" s="44">
        <v>0</v>
      </c>
    </row>
    <row r="28" spans="1:10" ht="15" customHeight="1" x14ac:dyDescent="0.25">
      <c r="A28" s="62" t="s">
        <v>72</v>
      </c>
      <c r="B28" s="63"/>
      <c r="C28" s="63"/>
      <c r="D28" s="63"/>
      <c r="E28" s="63"/>
      <c r="F28" s="45">
        <f>F22+F27</f>
        <v>187.42999999993935</v>
      </c>
      <c r="G28" s="45">
        <f t="shared" ref="G28:J28" si="5">G22+G27</f>
        <v>-2861</v>
      </c>
      <c r="H28" s="45">
        <f t="shared" si="5"/>
        <v>0</v>
      </c>
      <c r="I28" s="45">
        <f t="shared" si="5"/>
        <v>0</v>
      </c>
      <c r="J28" s="46">
        <f t="shared" si="5"/>
        <v>0</v>
      </c>
    </row>
    <row r="29" spans="1:10" ht="45" customHeight="1" x14ac:dyDescent="0.25">
      <c r="A29" s="69" t="s">
        <v>73</v>
      </c>
      <c r="B29" s="70"/>
      <c r="C29" s="70"/>
      <c r="D29" s="70"/>
      <c r="E29" s="71"/>
      <c r="F29" s="45">
        <f>F14+F21+F27-F28</f>
        <v>0</v>
      </c>
      <c r="G29" s="45">
        <f t="shared" ref="G29:J29" si="6">G14+G21+G27-G28</f>
        <v>0</v>
      </c>
      <c r="H29" s="45">
        <f t="shared" si="6"/>
        <v>0</v>
      </c>
      <c r="I29" s="45">
        <f t="shared" si="6"/>
        <v>0</v>
      </c>
      <c r="J29" s="46">
        <f t="shared" si="6"/>
        <v>0</v>
      </c>
    </row>
    <row r="30" spans="1:10" ht="15.75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15.75" x14ac:dyDescent="0.25">
      <c r="A31" s="72" t="s">
        <v>67</v>
      </c>
      <c r="B31" s="72"/>
      <c r="C31" s="72"/>
      <c r="D31" s="72"/>
      <c r="E31" s="72"/>
      <c r="F31" s="72"/>
      <c r="G31" s="72"/>
      <c r="H31" s="72"/>
      <c r="I31" s="72"/>
      <c r="J31" s="72"/>
    </row>
    <row r="32" spans="1:10" ht="18" x14ac:dyDescent="0.25">
      <c r="A32" s="49"/>
      <c r="B32" s="50"/>
      <c r="C32" s="50"/>
      <c r="D32" s="50"/>
      <c r="E32" s="50"/>
      <c r="F32" s="50"/>
      <c r="G32" s="50"/>
      <c r="H32" s="51"/>
      <c r="I32" s="51"/>
      <c r="J32" s="51"/>
    </row>
    <row r="33" spans="1:10" ht="25.5" x14ac:dyDescent="0.25">
      <c r="A33" s="52"/>
      <c r="B33" s="53"/>
      <c r="C33" s="53"/>
      <c r="D33" s="54"/>
      <c r="E33" s="55"/>
      <c r="F33" s="56" t="s">
        <v>39</v>
      </c>
      <c r="G33" s="56" t="s">
        <v>37</v>
      </c>
      <c r="H33" s="56" t="s">
        <v>47</v>
      </c>
      <c r="I33" s="56" t="s">
        <v>48</v>
      </c>
      <c r="J33" s="56" t="s">
        <v>49</v>
      </c>
    </row>
    <row r="34" spans="1:10" x14ac:dyDescent="0.25">
      <c r="A34" s="66" t="s">
        <v>71</v>
      </c>
      <c r="B34" s="67"/>
      <c r="C34" s="67"/>
      <c r="D34" s="67"/>
      <c r="E34" s="68"/>
      <c r="F34" s="43">
        <v>0</v>
      </c>
      <c r="G34" s="43">
        <f>F37</f>
        <v>0</v>
      </c>
      <c r="H34" s="43">
        <f>G37</f>
        <v>0</v>
      </c>
      <c r="I34" s="43">
        <f>H37</f>
        <v>0</v>
      </c>
      <c r="J34" s="44">
        <f>I37</f>
        <v>0</v>
      </c>
    </row>
    <row r="35" spans="1:10" ht="28.5" customHeight="1" x14ac:dyDescent="0.25">
      <c r="A35" s="66" t="s">
        <v>74</v>
      </c>
      <c r="B35" s="67"/>
      <c r="C35" s="67"/>
      <c r="D35" s="67"/>
      <c r="E35" s="68"/>
      <c r="F35" s="43">
        <v>0</v>
      </c>
      <c r="G35" s="43"/>
      <c r="H35" s="43">
        <v>0</v>
      </c>
      <c r="I35" s="43">
        <v>0</v>
      </c>
      <c r="J35" s="44">
        <v>0</v>
      </c>
    </row>
    <row r="36" spans="1:10" x14ac:dyDescent="0.25">
      <c r="A36" s="66" t="s">
        <v>75</v>
      </c>
      <c r="B36" s="73"/>
      <c r="C36" s="73"/>
      <c r="D36" s="73"/>
      <c r="E36" s="74"/>
      <c r="F36" s="43">
        <v>0</v>
      </c>
      <c r="G36" s="43"/>
      <c r="H36" s="43">
        <v>0</v>
      </c>
      <c r="I36" s="43">
        <v>0</v>
      </c>
      <c r="J36" s="44">
        <v>0</v>
      </c>
    </row>
    <row r="37" spans="1:10" ht="15" customHeight="1" x14ac:dyDescent="0.25">
      <c r="A37" s="62" t="s">
        <v>72</v>
      </c>
      <c r="B37" s="63"/>
      <c r="C37" s="63"/>
      <c r="D37" s="63"/>
      <c r="E37" s="63"/>
      <c r="F37" s="31">
        <f>F34-F35+F36</f>
        <v>0</v>
      </c>
      <c r="G37" s="31">
        <f t="shared" ref="G37:J37" si="7">G34-G35+G36</f>
        <v>0</v>
      </c>
      <c r="H37" s="31">
        <f t="shared" si="7"/>
        <v>0</v>
      </c>
      <c r="I37" s="31">
        <f t="shared" si="7"/>
        <v>0</v>
      </c>
      <c r="J37" s="57">
        <f t="shared" si="7"/>
        <v>0</v>
      </c>
    </row>
    <row r="38" spans="1:10" ht="17.25" customHeight="1" x14ac:dyDescent="0.25"/>
    <row r="39" spans="1:10" x14ac:dyDescent="0.25">
      <c r="A39" s="60" t="s">
        <v>40</v>
      </c>
      <c r="B39" s="61"/>
      <c r="C39" s="61"/>
      <c r="D39" s="61"/>
      <c r="E39" s="61"/>
      <c r="F39" s="61"/>
      <c r="G39" s="61"/>
      <c r="H39" s="61"/>
      <c r="I39" s="61"/>
      <c r="J39" s="61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topLeftCell="A18" workbookViewId="0">
      <selection activeCell="E24" sqref="E2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4" t="s">
        <v>33</v>
      </c>
      <c r="B1" s="64"/>
      <c r="C1" s="64"/>
      <c r="D1" s="64"/>
      <c r="E1" s="64"/>
      <c r="F1" s="64"/>
      <c r="G1" s="64"/>
      <c r="H1" s="6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4" t="s">
        <v>18</v>
      </c>
      <c r="B3" s="64"/>
      <c r="C3" s="64"/>
      <c r="D3" s="64"/>
      <c r="E3" s="64"/>
      <c r="F3" s="64"/>
      <c r="G3" s="64"/>
      <c r="H3" s="6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4" t="s">
        <v>4</v>
      </c>
      <c r="B5" s="64"/>
      <c r="C5" s="64"/>
      <c r="D5" s="64"/>
      <c r="E5" s="64"/>
      <c r="F5" s="64"/>
      <c r="G5" s="64"/>
      <c r="H5" s="6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64" t="s">
        <v>50</v>
      </c>
      <c r="B7" s="64"/>
      <c r="C7" s="64"/>
      <c r="D7" s="64"/>
      <c r="E7" s="64"/>
      <c r="F7" s="64"/>
      <c r="G7" s="64"/>
      <c r="H7" s="64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8" t="s">
        <v>5</v>
      </c>
      <c r="B9" s="17" t="s">
        <v>6</v>
      </c>
      <c r="C9" s="17" t="s">
        <v>3</v>
      </c>
      <c r="D9" s="17" t="s">
        <v>36</v>
      </c>
      <c r="E9" s="18" t="s">
        <v>37</v>
      </c>
      <c r="F9" s="18" t="s">
        <v>34</v>
      </c>
      <c r="G9" s="18" t="s">
        <v>26</v>
      </c>
      <c r="H9" s="18" t="s">
        <v>35</v>
      </c>
    </row>
    <row r="10" spans="1:8" x14ac:dyDescent="0.25">
      <c r="A10" s="35"/>
      <c r="B10" s="36"/>
      <c r="C10" s="34" t="s">
        <v>0</v>
      </c>
      <c r="D10" s="110">
        <v>628414.18999999994</v>
      </c>
      <c r="E10" s="108"/>
      <c r="F10" s="108">
        <v>953395.24</v>
      </c>
      <c r="G10" s="108">
        <f>F10*0.05+F10</f>
        <v>1001065.002</v>
      </c>
      <c r="H10" s="108">
        <f>G10*0.05+G10</f>
        <v>1051118.2520999999</v>
      </c>
    </row>
    <row r="11" spans="1:8" ht="15.75" customHeight="1" x14ac:dyDescent="0.25">
      <c r="A11" s="9">
        <v>6</v>
      </c>
      <c r="B11" s="9"/>
      <c r="C11" s="9" t="s">
        <v>7</v>
      </c>
      <c r="D11" s="111">
        <f>628414.19</f>
        <v>628414.18999999994</v>
      </c>
      <c r="E11" s="119">
        <f>E12+E14+E15+E16</f>
        <v>631364.88154489349</v>
      </c>
      <c r="F11" s="109">
        <v>953395.24</v>
      </c>
      <c r="G11" s="108">
        <f t="shared" ref="G11:H11" si="0">F11*0.05+F11</f>
        <v>1001065.002</v>
      </c>
      <c r="H11" s="108">
        <f t="shared" si="0"/>
        <v>1051118.2520999999</v>
      </c>
    </row>
    <row r="12" spans="1:8" ht="38.25" x14ac:dyDescent="0.25">
      <c r="A12" s="9"/>
      <c r="B12" s="13">
        <v>63</v>
      </c>
      <c r="C12" s="13" t="s">
        <v>28</v>
      </c>
      <c r="D12" s="111">
        <v>531144.21</v>
      </c>
      <c r="E12" s="109">
        <v>522600</v>
      </c>
      <c r="F12" s="109">
        <v>845460.25</v>
      </c>
      <c r="G12" s="108">
        <f t="shared" ref="G12:H12" si="1">F12*0.05+F12</f>
        <v>887733.26249999995</v>
      </c>
      <c r="H12" s="108">
        <f t="shared" si="1"/>
        <v>932119.92562499992</v>
      </c>
    </row>
    <row r="13" spans="1:8" x14ac:dyDescent="0.25">
      <c r="A13" s="10"/>
      <c r="B13" s="24">
        <v>64</v>
      </c>
      <c r="C13" s="11" t="s">
        <v>78</v>
      </c>
      <c r="D13" s="111"/>
      <c r="E13" s="109"/>
      <c r="F13" s="109">
        <v>15</v>
      </c>
      <c r="G13" s="108">
        <f t="shared" ref="G13:H13" si="2">F13*0.05+F13</f>
        <v>15.75</v>
      </c>
      <c r="H13" s="108">
        <f t="shared" si="2"/>
        <v>16.537500000000001</v>
      </c>
    </row>
    <row r="14" spans="1:8" x14ac:dyDescent="0.25">
      <c r="A14" s="10"/>
      <c r="B14" s="24">
        <v>65</v>
      </c>
      <c r="C14" s="11" t="s">
        <v>230</v>
      </c>
      <c r="D14" s="111">
        <v>1665.14</v>
      </c>
      <c r="E14" s="109">
        <v>5000</v>
      </c>
      <c r="F14" s="109"/>
      <c r="G14" s="108"/>
      <c r="H14" s="108"/>
    </row>
    <row r="15" spans="1:8" ht="25.5" x14ac:dyDescent="0.25">
      <c r="A15" s="10"/>
      <c r="B15" s="24">
        <v>66</v>
      </c>
      <c r="C15" s="15" t="s">
        <v>79</v>
      </c>
      <c r="D15" s="111">
        <f>1843.99+66.36</f>
        <v>1910.35</v>
      </c>
      <c r="E15" s="109">
        <v>3000</v>
      </c>
      <c r="F15" s="109">
        <v>2698</v>
      </c>
      <c r="G15" s="108">
        <f t="shared" ref="G15:H15" si="3">F15*0.05+F15</f>
        <v>2832.9</v>
      </c>
      <c r="H15" s="108">
        <f t="shared" si="3"/>
        <v>2974.5450000000001</v>
      </c>
    </row>
    <row r="16" spans="1:8" ht="38.25" x14ac:dyDescent="0.25">
      <c r="A16" s="10"/>
      <c r="B16" s="10">
        <v>67</v>
      </c>
      <c r="C16" s="13" t="s">
        <v>30</v>
      </c>
      <c r="D16" s="111">
        <v>93694.48</v>
      </c>
      <c r="E16" s="109">
        <v>100764.88154489349</v>
      </c>
      <c r="F16" s="109">
        <v>105221.99</v>
      </c>
      <c r="G16" s="108">
        <f t="shared" ref="G16:H16" si="4">F16*0.05+F16</f>
        <v>110483.0895</v>
      </c>
      <c r="H16" s="108">
        <f t="shared" si="4"/>
        <v>116007.243975</v>
      </c>
    </row>
    <row r="17" spans="1:8" ht="25.5" x14ac:dyDescent="0.25">
      <c r="A17" s="12">
        <v>7</v>
      </c>
      <c r="B17" s="12"/>
      <c r="C17" s="22" t="s">
        <v>8</v>
      </c>
      <c r="D17" s="111"/>
      <c r="E17" s="109"/>
      <c r="F17" s="109"/>
      <c r="G17" s="108">
        <f t="shared" ref="G17:H17" si="5">F17*0.05+F17</f>
        <v>0</v>
      </c>
      <c r="H17" s="108">
        <f t="shared" si="5"/>
        <v>0</v>
      </c>
    </row>
    <row r="18" spans="1:8" ht="38.25" x14ac:dyDescent="0.25">
      <c r="A18" s="13"/>
      <c r="B18" s="13">
        <v>72</v>
      </c>
      <c r="C18" s="23" t="s">
        <v>27</v>
      </c>
      <c r="D18" s="111"/>
      <c r="E18" s="109"/>
      <c r="F18" s="109"/>
      <c r="G18" s="108">
        <f t="shared" ref="G18:H18" si="6">F18*0.05+F18</f>
        <v>0</v>
      </c>
      <c r="H18" s="108">
        <f t="shared" si="6"/>
        <v>0</v>
      </c>
    </row>
    <row r="21" spans="1:8" ht="15.75" x14ac:dyDescent="0.25">
      <c r="A21" s="64" t="s">
        <v>51</v>
      </c>
      <c r="B21" s="82"/>
      <c r="C21" s="82"/>
      <c r="D21" s="82"/>
      <c r="E21" s="82"/>
      <c r="F21" s="82"/>
      <c r="G21" s="82"/>
      <c r="H21" s="82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18" t="s">
        <v>5</v>
      </c>
      <c r="B23" s="17" t="s">
        <v>6</v>
      </c>
      <c r="C23" s="17" t="s">
        <v>9</v>
      </c>
      <c r="D23" s="17" t="s">
        <v>36</v>
      </c>
      <c r="E23" s="18" t="s">
        <v>37</v>
      </c>
      <c r="F23" s="18" t="s">
        <v>34</v>
      </c>
      <c r="G23" s="18" t="s">
        <v>26</v>
      </c>
      <c r="H23" s="18" t="s">
        <v>35</v>
      </c>
    </row>
    <row r="24" spans="1:8" x14ac:dyDescent="0.25">
      <c r="A24" s="35"/>
      <c r="B24" s="36"/>
      <c r="C24" s="34" t="s">
        <v>1</v>
      </c>
      <c r="D24" s="110">
        <f>D25+D30</f>
        <v>631134.13</v>
      </c>
      <c r="E24" s="108">
        <v>634412.33154489344</v>
      </c>
      <c r="F24" s="108">
        <f>950995.24+2500</f>
        <v>953495.24</v>
      </c>
      <c r="G24" s="108">
        <f>F24*0.05+F24</f>
        <v>1001170.002</v>
      </c>
      <c r="H24" s="108">
        <f>G24*0.05+G24</f>
        <v>1051228.5020999999</v>
      </c>
    </row>
    <row r="25" spans="1:8" ht="15.75" customHeight="1" x14ac:dyDescent="0.25">
      <c r="A25" s="9">
        <v>3</v>
      </c>
      <c r="B25" s="9"/>
      <c r="C25" s="9" t="s">
        <v>10</v>
      </c>
      <c r="D25" s="111">
        <f>D26+D27+D28+D29</f>
        <v>626076.48</v>
      </c>
      <c r="E25" s="109">
        <v>627915.53680071665</v>
      </c>
      <c r="F25" s="109">
        <v>950995.24</v>
      </c>
      <c r="G25" s="108">
        <f t="shared" ref="G25:H25" si="7">F25*0.05+F25</f>
        <v>998545.00199999998</v>
      </c>
      <c r="H25" s="108">
        <f t="shared" si="7"/>
        <v>1048472.2520999999</v>
      </c>
    </row>
    <row r="26" spans="1:8" ht="15.75" customHeight="1" x14ac:dyDescent="0.25">
      <c r="A26" s="9"/>
      <c r="B26" s="13">
        <v>31</v>
      </c>
      <c r="C26" s="13" t="s">
        <v>11</v>
      </c>
      <c r="D26" s="111">
        <f>472144.69+1.19</f>
        <v>472145.88</v>
      </c>
      <c r="E26" s="109">
        <v>444700</v>
      </c>
      <c r="F26" s="109">
        <v>715504</v>
      </c>
      <c r="G26" s="108">
        <f t="shared" ref="G26:H26" si="8">F26*0.05+F26</f>
        <v>751279.2</v>
      </c>
      <c r="H26" s="108">
        <f t="shared" si="8"/>
        <v>788843.15999999992</v>
      </c>
    </row>
    <row r="27" spans="1:8" x14ac:dyDescent="0.25">
      <c r="A27" s="10"/>
      <c r="B27" s="10">
        <v>32</v>
      </c>
      <c r="C27" s="10" t="s">
        <v>21</v>
      </c>
      <c r="D27" s="111">
        <v>146449.26999999999</v>
      </c>
      <c r="E27" s="109">
        <v>175788.4215309576</v>
      </c>
      <c r="F27" s="109">
        <v>231091.24</v>
      </c>
      <c r="G27" s="108">
        <f t="shared" ref="G27:H27" si="9">F27*0.05+F27</f>
        <v>242645.802</v>
      </c>
      <c r="H27" s="108">
        <f t="shared" si="9"/>
        <v>254778.09210000001</v>
      </c>
    </row>
    <row r="28" spans="1:8" x14ac:dyDescent="0.25">
      <c r="A28" s="10"/>
      <c r="B28" s="24">
        <v>34</v>
      </c>
      <c r="C28" s="11" t="s">
        <v>76</v>
      </c>
      <c r="D28" s="111">
        <v>3198.39</v>
      </c>
      <c r="E28" s="109">
        <v>2627.1152697591078</v>
      </c>
      <c r="F28" s="109">
        <v>900</v>
      </c>
      <c r="G28" s="108">
        <f t="shared" ref="G28:H28" si="10">F28*0.05+F28</f>
        <v>945</v>
      </c>
      <c r="H28" s="108">
        <f t="shared" si="10"/>
        <v>992.25</v>
      </c>
    </row>
    <row r="29" spans="1:8" ht="38.25" x14ac:dyDescent="0.25">
      <c r="A29" s="10"/>
      <c r="B29" s="24">
        <v>37</v>
      </c>
      <c r="C29" s="15" t="s">
        <v>77</v>
      </c>
      <c r="D29" s="111">
        <v>4282.9399999999996</v>
      </c>
      <c r="E29" s="109">
        <v>4800</v>
      </c>
      <c r="F29" s="109">
        <v>3500</v>
      </c>
      <c r="G29" s="108">
        <f t="shared" ref="G29:H29" si="11">F29*0.05+F29</f>
        <v>3675</v>
      </c>
      <c r="H29" s="108">
        <f t="shared" si="11"/>
        <v>3858.75</v>
      </c>
    </row>
    <row r="30" spans="1:8" ht="25.5" x14ac:dyDescent="0.25">
      <c r="A30" s="12">
        <v>4</v>
      </c>
      <c r="B30" s="12"/>
      <c r="C30" s="22" t="s">
        <v>12</v>
      </c>
      <c r="D30" s="111">
        <v>5057.6499999999996</v>
      </c>
      <c r="E30" s="118">
        <f t="shared" ref="E30" si="12">SUM(E31:E35)</f>
        <v>6496.7947441767865</v>
      </c>
      <c r="F30" s="109">
        <v>2500</v>
      </c>
      <c r="G30" s="108">
        <f t="shared" ref="G30:H30" si="13">F30*0.05+F30</f>
        <v>2625</v>
      </c>
      <c r="H30" s="108">
        <f t="shared" si="13"/>
        <v>2756.25</v>
      </c>
    </row>
    <row r="31" spans="1:8" ht="38.25" x14ac:dyDescent="0.25">
      <c r="A31" s="13"/>
      <c r="B31" s="13">
        <v>42</v>
      </c>
      <c r="C31" s="23" t="s">
        <v>31</v>
      </c>
      <c r="D31" s="111">
        <v>5057.6499999999996</v>
      </c>
      <c r="E31" s="109">
        <v>6496.7947441767865</v>
      </c>
      <c r="F31" s="109">
        <v>2500</v>
      </c>
      <c r="G31" s="108">
        <f t="shared" ref="G31:H31" si="14">F31*0.05+F31</f>
        <v>2625</v>
      </c>
      <c r="H31" s="108">
        <f t="shared" si="14"/>
        <v>2756.25</v>
      </c>
    </row>
  </sheetData>
  <mergeCells count="5">
    <mergeCell ref="A21:H21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tabSelected="1" topLeftCell="A7" workbookViewId="0">
      <selection activeCell="C35" sqref="C34:C35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4" t="s">
        <v>33</v>
      </c>
      <c r="B1" s="64"/>
      <c r="C1" s="64"/>
      <c r="D1" s="64"/>
      <c r="E1" s="64"/>
      <c r="F1" s="6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64" t="s">
        <v>18</v>
      </c>
      <c r="B3" s="64"/>
      <c r="C3" s="64"/>
      <c r="D3" s="64"/>
      <c r="E3" s="64"/>
      <c r="F3" s="64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64" t="s">
        <v>4</v>
      </c>
      <c r="B5" s="64"/>
      <c r="C5" s="64"/>
      <c r="D5" s="64"/>
      <c r="E5" s="64"/>
      <c r="F5" s="64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64" t="s">
        <v>52</v>
      </c>
      <c r="B7" s="64"/>
      <c r="C7" s="64"/>
      <c r="D7" s="64"/>
      <c r="E7" s="64"/>
      <c r="F7" s="64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54</v>
      </c>
      <c r="B9" s="17" t="s">
        <v>36</v>
      </c>
      <c r="C9" s="18" t="s">
        <v>37</v>
      </c>
      <c r="D9" s="18" t="s">
        <v>34</v>
      </c>
      <c r="E9" s="18" t="s">
        <v>26</v>
      </c>
      <c r="F9" s="18" t="s">
        <v>35</v>
      </c>
    </row>
    <row r="10" spans="1:6" x14ac:dyDescent="0.25">
      <c r="A10" s="37" t="s">
        <v>0</v>
      </c>
      <c r="B10" s="110">
        <f>B11+B14+B16+B18+B20</f>
        <v>628414.18999999994</v>
      </c>
      <c r="C10" s="108">
        <f>C11+C14+C16+C18</f>
        <v>631364.88154489349</v>
      </c>
      <c r="D10" s="108">
        <f>D11+D14+D16</f>
        <v>953495.24</v>
      </c>
      <c r="E10" s="108">
        <f>D10*0.05+D10</f>
        <v>1001170.002</v>
      </c>
      <c r="F10" s="108">
        <f>E10*0.05+E10</f>
        <v>1051228.5020999999</v>
      </c>
    </row>
    <row r="11" spans="1:6" x14ac:dyDescent="0.25">
      <c r="A11" s="22" t="s">
        <v>57</v>
      </c>
      <c r="B11" s="108">
        <v>93694.48</v>
      </c>
      <c r="C11" s="119">
        <v>100764.88154489349</v>
      </c>
      <c r="D11" s="109">
        <v>105321.99</v>
      </c>
      <c r="E11" s="108">
        <f t="shared" ref="E11:F11" si="0">D11*0.05+D11</f>
        <v>110588.0895</v>
      </c>
      <c r="F11" s="108">
        <f t="shared" si="0"/>
        <v>116117.493975</v>
      </c>
    </row>
    <row r="12" spans="1:6" x14ac:dyDescent="0.25">
      <c r="A12" s="11" t="s">
        <v>58</v>
      </c>
      <c r="B12" s="109">
        <v>93694.48</v>
      </c>
      <c r="C12" s="119">
        <v>100764.88154489349</v>
      </c>
      <c r="D12" s="109">
        <v>105321.99</v>
      </c>
      <c r="E12" s="108">
        <f t="shared" ref="E12:F12" si="1">D12*0.05+D12</f>
        <v>110588.0895</v>
      </c>
      <c r="F12" s="108">
        <f t="shared" si="1"/>
        <v>116117.493975</v>
      </c>
    </row>
    <row r="13" spans="1:6" x14ac:dyDescent="0.25">
      <c r="A13" s="10" t="s">
        <v>29</v>
      </c>
      <c r="B13" s="109"/>
      <c r="C13" s="109"/>
      <c r="D13" s="109"/>
      <c r="E13" s="108">
        <f t="shared" ref="E13:F13" si="2">D13*0.05+D13</f>
        <v>0</v>
      </c>
      <c r="F13" s="108">
        <f t="shared" si="2"/>
        <v>0</v>
      </c>
    </row>
    <row r="14" spans="1:6" x14ac:dyDescent="0.25">
      <c r="A14" s="9" t="s">
        <v>80</v>
      </c>
      <c r="B14" s="111">
        <v>1843.99</v>
      </c>
      <c r="C14" s="119">
        <v>3000</v>
      </c>
      <c r="D14" s="109">
        <v>2713</v>
      </c>
      <c r="E14" s="108">
        <f t="shared" ref="E14:F14" si="3">D14*0.05+D14</f>
        <v>2848.65</v>
      </c>
      <c r="F14" s="108">
        <f t="shared" si="3"/>
        <v>2991.0825</v>
      </c>
    </row>
    <row r="15" spans="1:6" x14ac:dyDescent="0.25">
      <c r="A15" s="15" t="s">
        <v>80</v>
      </c>
      <c r="B15" s="111">
        <v>1843.99</v>
      </c>
      <c r="C15" s="119">
        <v>3000</v>
      </c>
      <c r="D15" s="109">
        <v>2713</v>
      </c>
      <c r="E15" s="108">
        <f t="shared" ref="E15:F15" si="4">D15*0.05+D15</f>
        <v>2848.65</v>
      </c>
      <c r="F15" s="108">
        <f t="shared" si="4"/>
        <v>2991.0825</v>
      </c>
    </row>
    <row r="16" spans="1:6" x14ac:dyDescent="0.25">
      <c r="A16" s="37" t="s">
        <v>55</v>
      </c>
      <c r="B16" s="111">
        <v>531144.22</v>
      </c>
      <c r="C16" s="119">
        <f>516600+6000</f>
        <v>522600</v>
      </c>
      <c r="D16" s="109">
        <f>842960.25+2500</f>
        <v>845460.25</v>
      </c>
      <c r="E16" s="108">
        <f t="shared" ref="E16:F16" si="5">D16*0.05+D16</f>
        <v>887733.26249999995</v>
      </c>
      <c r="F16" s="108">
        <f t="shared" si="5"/>
        <v>932119.92562499992</v>
      </c>
    </row>
    <row r="17" spans="1:6" x14ac:dyDescent="0.25">
      <c r="A17" s="11" t="s">
        <v>56</v>
      </c>
      <c r="B17" s="111">
        <v>531144.21</v>
      </c>
      <c r="C17" s="119">
        <f>516600+6000</f>
        <v>522600</v>
      </c>
      <c r="D17" s="109">
        <f>842960.25+2500</f>
        <v>845460.25</v>
      </c>
      <c r="E17" s="108">
        <f t="shared" ref="E17:F17" si="6">D17*0.05+D17</f>
        <v>887733.26249999995</v>
      </c>
      <c r="F17" s="108">
        <f t="shared" si="6"/>
        <v>932119.92562499992</v>
      </c>
    </row>
    <row r="18" spans="1:6" x14ac:dyDescent="0.25">
      <c r="A18" s="115" t="s">
        <v>226</v>
      </c>
      <c r="B18" s="117">
        <v>1665.14</v>
      </c>
      <c r="C18" s="119">
        <v>5000</v>
      </c>
      <c r="D18" s="59">
        <v>0</v>
      </c>
      <c r="E18" s="59">
        <v>0</v>
      </c>
      <c r="F18" s="59">
        <v>0</v>
      </c>
    </row>
    <row r="19" spans="1:6" x14ac:dyDescent="0.25">
      <c r="A19" s="59" t="s">
        <v>227</v>
      </c>
      <c r="B19" s="117">
        <v>1665.14</v>
      </c>
      <c r="C19" s="119">
        <v>5000</v>
      </c>
      <c r="D19" s="59">
        <v>0</v>
      </c>
      <c r="E19" s="59">
        <v>0</v>
      </c>
      <c r="F19" s="59">
        <v>0</v>
      </c>
    </row>
    <row r="20" spans="1:6" ht="15.75" customHeight="1" x14ac:dyDescent="0.25">
      <c r="A20" s="59" t="s">
        <v>228</v>
      </c>
      <c r="B20" s="117">
        <v>66.36</v>
      </c>
      <c r="C20" s="59"/>
      <c r="D20" s="59">
        <v>0</v>
      </c>
      <c r="E20" s="59">
        <v>0</v>
      </c>
      <c r="F20" s="59">
        <v>0</v>
      </c>
    </row>
    <row r="21" spans="1:6" x14ac:dyDescent="0.25">
      <c r="A21" s="59" t="s">
        <v>229</v>
      </c>
      <c r="B21" s="117">
        <v>66.36</v>
      </c>
      <c r="C21" s="59"/>
      <c r="D21" s="59">
        <v>0</v>
      </c>
      <c r="E21" s="59">
        <v>0</v>
      </c>
      <c r="F21" s="59">
        <v>0</v>
      </c>
    </row>
    <row r="24" spans="1:6" ht="15.75" customHeight="1" x14ac:dyDescent="0.25">
      <c r="A24" s="64" t="s">
        <v>53</v>
      </c>
      <c r="B24" s="64"/>
      <c r="C24" s="64"/>
      <c r="D24" s="64"/>
      <c r="E24" s="64"/>
      <c r="F24" s="64"/>
    </row>
    <row r="25" spans="1:6" ht="18" x14ac:dyDescent="0.25">
      <c r="A25" s="4"/>
      <c r="B25" s="4"/>
      <c r="C25" s="4"/>
      <c r="D25" s="4"/>
      <c r="E25" s="5"/>
      <c r="F25" s="5"/>
    </row>
    <row r="26" spans="1:6" ht="25.5" x14ac:dyDescent="0.25">
      <c r="A26" s="18" t="s">
        <v>54</v>
      </c>
      <c r="B26" s="17" t="s">
        <v>36</v>
      </c>
      <c r="C26" s="18" t="s">
        <v>37</v>
      </c>
      <c r="D26" s="18" t="s">
        <v>34</v>
      </c>
      <c r="E26" s="18" t="s">
        <v>26</v>
      </c>
      <c r="F26" s="18" t="s">
        <v>35</v>
      </c>
    </row>
    <row r="27" spans="1:6" x14ac:dyDescent="0.25">
      <c r="A27" s="37" t="s">
        <v>1</v>
      </c>
      <c r="B27" s="110">
        <f>B28+B30+B32+B34+B36</f>
        <v>631134.13</v>
      </c>
      <c r="C27" s="108">
        <f>C29+C31+C33+C35</f>
        <v>634412.32999999996</v>
      </c>
      <c r="D27" s="108">
        <f>D28+D31+D33</f>
        <v>953495.24</v>
      </c>
      <c r="E27" s="108">
        <f>D27*0.05+D27</f>
        <v>1001170.002</v>
      </c>
      <c r="F27" s="108">
        <f>E27*0.05+E27</f>
        <v>1051228.5020999999</v>
      </c>
    </row>
    <row r="28" spans="1:6" x14ac:dyDescent="0.25">
      <c r="A28" s="22" t="s">
        <v>57</v>
      </c>
      <c r="B28" s="116">
        <v>89555.77</v>
      </c>
      <c r="C28" s="109">
        <f>102488.42+627.12+696.79</f>
        <v>103812.32999999999</v>
      </c>
      <c r="D28" s="109">
        <v>105321.99</v>
      </c>
      <c r="E28" s="108">
        <f t="shared" ref="E28:F28" si="7">D28*0.05+D28</f>
        <v>110588.0895</v>
      </c>
      <c r="F28" s="108">
        <f t="shared" si="7"/>
        <v>116117.493975</v>
      </c>
    </row>
    <row r="29" spans="1:6" x14ac:dyDescent="0.25">
      <c r="A29" s="11" t="s">
        <v>58</v>
      </c>
      <c r="B29" s="116">
        <v>89555.77</v>
      </c>
      <c r="C29" s="109">
        <f>102488.42+627.12+696.79</f>
        <v>103812.32999999999</v>
      </c>
      <c r="D29" s="109">
        <v>105321.99</v>
      </c>
      <c r="E29" s="108">
        <f t="shared" ref="E29:F29" si="8">D29*0.05+D29</f>
        <v>110588.0895</v>
      </c>
      <c r="F29" s="108">
        <f t="shared" si="8"/>
        <v>116117.493975</v>
      </c>
    </row>
    <row r="30" spans="1:6" x14ac:dyDescent="0.25">
      <c r="A30" s="37" t="s">
        <v>55</v>
      </c>
      <c r="B30" s="116">
        <f>530895.83+5057.65</f>
        <v>535953.48</v>
      </c>
      <c r="C30" s="109">
        <f>444700+6000+59300+2000+4800+5800</f>
        <v>522600</v>
      </c>
      <c r="D30" s="109">
        <f>842960.25+2500</f>
        <v>845460.25</v>
      </c>
      <c r="E30" s="108">
        <f t="shared" ref="E30:F30" si="9">D30*0.05+D30</f>
        <v>887733.26249999995</v>
      </c>
      <c r="F30" s="108">
        <f t="shared" si="9"/>
        <v>932119.92562499992</v>
      </c>
    </row>
    <row r="31" spans="1:6" x14ac:dyDescent="0.25">
      <c r="A31" s="11" t="s">
        <v>56</v>
      </c>
      <c r="B31" s="116">
        <f>530895.83+5057.65</f>
        <v>535953.48</v>
      </c>
      <c r="C31" s="109">
        <f>444700+6000+59300+2000+4800+5800</f>
        <v>522600</v>
      </c>
      <c r="D31" s="109">
        <f>842960.25+2500</f>
        <v>845460.25</v>
      </c>
      <c r="E31" s="108">
        <f t="shared" ref="E31:F31" si="10">D31*0.05+D31</f>
        <v>887733.26249999995</v>
      </c>
      <c r="F31" s="108">
        <f t="shared" si="10"/>
        <v>932119.92562499992</v>
      </c>
    </row>
    <row r="32" spans="1:6" x14ac:dyDescent="0.25">
      <c r="A32" s="22" t="s">
        <v>59</v>
      </c>
      <c r="B32" s="117">
        <v>3879.27</v>
      </c>
      <c r="C32" s="112">
        <f>3000</f>
        <v>3000</v>
      </c>
      <c r="D32" s="112">
        <v>2713</v>
      </c>
      <c r="E32" s="108">
        <f t="shared" ref="E32:F32" si="11">D32*0.05+D32</f>
        <v>2848.65</v>
      </c>
      <c r="F32" s="108">
        <f t="shared" si="11"/>
        <v>2991.0825</v>
      </c>
    </row>
    <row r="33" spans="1:6" x14ac:dyDescent="0.25">
      <c r="A33" s="11" t="s">
        <v>60</v>
      </c>
      <c r="B33" s="117">
        <v>3879.27</v>
      </c>
      <c r="C33" s="112">
        <f>3000</f>
        <v>3000</v>
      </c>
      <c r="D33" s="112">
        <v>2713</v>
      </c>
      <c r="E33" s="108">
        <f t="shared" ref="E33:F33" si="12">D33*0.05+D33</f>
        <v>2848.65</v>
      </c>
      <c r="F33" s="108">
        <f t="shared" si="12"/>
        <v>2991.0825</v>
      </c>
    </row>
    <row r="34" spans="1:6" x14ac:dyDescent="0.25">
      <c r="A34" s="115" t="s">
        <v>226</v>
      </c>
      <c r="B34" s="117">
        <v>1679.25</v>
      </c>
      <c r="C34" s="59">
        <f>5000</f>
        <v>5000</v>
      </c>
      <c r="D34" s="59">
        <v>0</v>
      </c>
      <c r="E34" s="59">
        <v>0</v>
      </c>
      <c r="F34" s="59">
        <v>0</v>
      </c>
    </row>
    <row r="35" spans="1:6" x14ac:dyDescent="0.25">
      <c r="A35" s="59" t="s">
        <v>227</v>
      </c>
      <c r="B35" s="117">
        <v>1679.25</v>
      </c>
      <c r="C35" s="59">
        <f>5000</f>
        <v>5000</v>
      </c>
      <c r="D35" s="59">
        <v>0</v>
      </c>
      <c r="E35" s="59">
        <v>0</v>
      </c>
      <c r="F35" s="59">
        <v>0</v>
      </c>
    </row>
    <row r="36" spans="1:6" x14ac:dyDescent="0.25">
      <c r="A36" s="59" t="s">
        <v>228</v>
      </c>
      <c r="B36" s="117">
        <v>66.36</v>
      </c>
      <c r="C36" s="59"/>
      <c r="D36" s="59">
        <v>0</v>
      </c>
      <c r="E36" s="59">
        <v>0</v>
      </c>
      <c r="F36" s="59">
        <v>0</v>
      </c>
    </row>
    <row r="37" spans="1:6" x14ac:dyDescent="0.25">
      <c r="A37" s="59" t="s">
        <v>229</v>
      </c>
      <c r="B37" s="117">
        <v>66.36</v>
      </c>
      <c r="C37" s="59"/>
      <c r="D37" s="59">
        <v>0</v>
      </c>
      <c r="E37" s="59">
        <v>0</v>
      </c>
      <c r="F37" s="59">
        <v>0</v>
      </c>
    </row>
  </sheetData>
  <mergeCells count="5">
    <mergeCell ref="A1:F1"/>
    <mergeCell ref="A3:F3"/>
    <mergeCell ref="A5:F5"/>
    <mergeCell ref="A7:F7"/>
    <mergeCell ref="A24:F24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4"/>
  <sheetViews>
    <sheetView workbookViewId="0">
      <selection activeCell="C14" sqref="C14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64" t="s">
        <v>33</v>
      </c>
      <c r="B1" s="64"/>
      <c r="C1" s="64"/>
      <c r="D1" s="64"/>
      <c r="E1" s="64"/>
      <c r="F1" s="6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64" t="s">
        <v>18</v>
      </c>
      <c r="B3" s="64"/>
      <c r="C3" s="64"/>
      <c r="D3" s="64"/>
      <c r="E3" s="77"/>
      <c r="F3" s="77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4" t="s">
        <v>4</v>
      </c>
      <c r="B5" s="65"/>
      <c r="C5" s="65"/>
      <c r="D5" s="65"/>
      <c r="E5" s="65"/>
      <c r="F5" s="65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64" t="s">
        <v>13</v>
      </c>
      <c r="B7" s="82"/>
      <c r="C7" s="82"/>
      <c r="D7" s="82"/>
      <c r="E7" s="82"/>
      <c r="F7" s="82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8" t="s">
        <v>54</v>
      </c>
      <c r="B9" s="17" t="s">
        <v>36</v>
      </c>
      <c r="C9" s="18" t="s">
        <v>37</v>
      </c>
      <c r="D9" s="18" t="s">
        <v>34</v>
      </c>
      <c r="E9" s="18" t="s">
        <v>26</v>
      </c>
      <c r="F9" s="18" t="s">
        <v>35</v>
      </c>
    </row>
    <row r="10" spans="1:6" ht="15.75" customHeight="1" x14ac:dyDescent="0.25">
      <c r="A10" s="9" t="s">
        <v>14</v>
      </c>
      <c r="B10" s="111"/>
      <c r="C10" s="109"/>
      <c r="D10" s="109">
        <v>953495.24</v>
      </c>
      <c r="E10" s="109">
        <f>D10*0.05+D10</f>
        <v>1001170.002</v>
      </c>
      <c r="F10" s="109">
        <f>E10*0.05+E10</f>
        <v>1051228.5020999999</v>
      </c>
    </row>
    <row r="11" spans="1:6" x14ac:dyDescent="0.25">
      <c r="A11" s="15" t="s">
        <v>81</v>
      </c>
      <c r="B11" s="111"/>
      <c r="C11" s="109"/>
      <c r="D11" s="109">
        <f>SUM(D12:D14)</f>
        <v>953495.24</v>
      </c>
      <c r="E11" s="109">
        <f t="shared" ref="E11:F11" si="0">D11*0.05+D11</f>
        <v>1001170.002</v>
      </c>
      <c r="F11" s="109">
        <f t="shared" si="0"/>
        <v>1051228.5020999999</v>
      </c>
    </row>
    <row r="12" spans="1:6" x14ac:dyDescent="0.25">
      <c r="A12" s="14" t="s">
        <v>82</v>
      </c>
      <c r="B12" s="111"/>
      <c r="C12" s="109"/>
      <c r="D12" s="109">
        <f>5160+851.64+690</f>
        <v>6701.64</v>
      </c>
      <c r="E12" s="109">
        <f t="shared" ref="E12:F12" si="1">D12*0.05+D12</f>
        <v>7036.7220000000007</v>
      </c>
      <c r="F12" s="109">
        <f t="shared" si="1"/>
        <v>7388.5581000000011</v>
      </c>
    </row>
    <row r="13" spans="1:6" x14ac:dyDescent="0.25">
      <c r="A13" s="9" t="s">
        <v>83</v>
      </c>
      <c r="B13" s="111">
        <f>621792.35-3879.27+5057.65</f>
        <v>622970.73</v>
      </c>
      <c r="C13" s="109">
        <v>629612.33154489344</v>
      </c>
      <c r="D13" s="109">
        <f>15+842960.25+105321.99-D12+2500</f>
        <v>944095.6</v>
      </c>
      <c r="E13" s="109">
        <f t="shared" ref="E13:F13" si="2">D13*0.05+D13</f>
        <v>991300.38</v>
      </c>
      <c r="F13" s="109">
        <f t="shared" si="2"/>
        <v>1040865.399</v>
      </c>
    </row>
    <row r="14" spans="1:6" x14ac:dyDescent="0.25">
      <c r="A14" s="16" t="s">
        <v>84</v>
      </c>
      <c r="B14" s="111">
        <v>3879.27</v>
      </c>
      <c r="C14" s="120">
        <v>5000</v>
      </c>
      <c r="D14" s="109">
        <f>2713-15</f>
        <v>2698</v>
      </c>
      <c r="E14" s="109">
        <f t="shared" ref="E14:F14" si="3">D14*0.05+D14</f>
        <v>2832.9</v>
      </c>
      <c r="F14" s="109">
        <f t="shared" si="3"/>
        <v>2974.5450000000001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8" sqref="D8:H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64" t="s">
        <v>33</v>
      </c>
      <c r="B1" s="64"/>
      <c r="C1" s="64"/>
      <c r="D1" s="64"/>
      <c r="E1" s="64"/>
      <c r="F1" s="64"/>
      <c r="G1" s="64"/>
      <c r="H1" s="64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64" t="s">
        <v>18</v>
      </c>
      <c r="B3" s="64"/>
      <c r="C3" s="64"/>
      <c r="D3" s="64"/>
      <c r="E3" s="64"/>
      <c r="F3" s="64"/>
      <c r="G3" s="64"/>
      <c r="H3" s="64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64" t="s">
        <v>61</v>
      </c>
      <c r="B5" s="64"/>
      <c r="C5" s="64"/>
      <c r="D5" s="64"/>
      <c r="E5" s="64"/>
      <c r="F5" s="64"/>
      <c r="G5" s="64"/>
      <c r="H5" s="64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8" t="s">
        <v>5</v>
      </c>
      <c r="B7" s="17" t="s">
        <v>6</v>
      </c>
      <c r="C7" s="17" t="s">
        <v>32</v>
      </c>
      <c r="D7" s="17" t="s">
        <v>36</v>
      </c>
      <c r="E7" s="18" t="s">
        <v>37</v>
      </c>
      <c r="F7" s="18" t="s">
        <v>34</v>
      </c>
      <c r="G7" s="18" t="s">
        <v>26</v>
      </c>
      <c r="H7" s="18" t="s">
        <v>35</v>
      </c>
    </row>
    <row r="8" spans="1:8" x14ac:dyDescent="0.25">
      <c r="A8" s="35"/>
      <c r="B8" s="36"/>
      <c r="C8" s="34" t="s">
        <v>63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</row>
    <row r="9" spans="1:8" ht="25.5" x14ac:dyDescent="0.25">
      <c r="A9" s="9">
        <v>8</v>
      </c>
      <c r="B9" s="9"/>
      <c r="C9" s="9" t="s">
        <v>15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</row>
    <row r="10" spans="1:8" x14ac:dyDescent="0.25">
      <c r="A10" s="9"/>
      <c r="B10" s="13">
        <v>84</v>
      </c>
      <c r="C10" s="13" t="s">
        <v>22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</row>
    <row r="11" spans="1:8" x14ac:dyDescent="0.25">
      <c r="A11" s="9"/>
      <c r="B11" s="13"/>
      <c r="C11" s="38"/>
      <c r="D11" s="36">
        <v>0</v>
      </c>
      <c r="E11" s="36">
        <v>0</v>
      </c>
      <c r="F11" s="36">
        <v>0</v>
      </c>
      <c r="G11" s="36">
        <v>0</v>
      </c>
      <c r="H11" s="36">
        <v>0</v>
      </c>
    </row>
    <row r="12" spans="1:8" x14ac:dyDescent="0.25">
      <c r="A12" s="9"/>
      <c r="B12" s="13"/>
      <c r="C12" s="34" t="s">
        <v>66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</row>
    <row r="13" spans="1:8" ht="25.5" x14ac:dyDescent="0.25">
      <c r="A13" s="12">
        <v>5</v>
      </c>
      <c r="B13" s="12"/>
      <c r="C13" s="22" t="s">
        <v>16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</row>
    <row r="14" spans="1:8" ht="25.5" x14ac:dyDescent="0.25">
      <c r="A14" s="13"/>
      <c r="B14" s="13">
        <v>54</v>
      </c>
      <c r="C14" s="23" t="s">
        <v>23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B8" sqref="B8:F1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64" t="s">
        <v>33</v>
      </c>
      <c r="B1" s="64"/>
      <c r="C1" s="64"/>
      <c r="D1" s="64"/>
      <c r="E1" s="64"/>
      <c r="F1" s="64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64" t="s">
        <v>18</v>
      </c>
      <c r="B3" s="64"/>
      <c r="C3" s="64"/>
      <c r="D3" s="64"/>
      <c r="E3" s="64"/>
      <c r="F3" s="64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64" t="s">
        <v>62</v>
      </c>
      <c r="B5" s="64"/>
      <c r="C5" s="64"/>
      <c r="D5" s="64"/>
      <c r="E5" s="64"/>
      <c r="F5" s="64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7" t="s">
        <v>54</v>
      </c>
      <c r="B7" s="17" t="s">
        <v>36</v>
      </c>
      <c r="C7" s="18" t="s">
        <v>37</v>
      </c>
      <c r="D7" s="18" t="s">
        <v>34</v>
      </c>
      <c r="E7" s="18" t="s">
        <v>26</v>
      </c>
      <c r="F7" s="18" t="s">
        <v>35</v>
      </c>
    </row>
    <row r="8" spans="1:6" x14ac:dyDescent="0.25">
      <c r="A8" s="9" t="s">
        <v>63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ht="25.5" x14ac:dyDescent="0.25">
      <c r="A9" s="9" t="s">
        <v>64</v>
      </c>
      <c r="B9" s="8">
        <v>0</v>
      </c>
      <c r="C9" s="8">
        <v>0</v>
      </c>
      <c r="D9" s="8">
        <v>0</v>
      </c>
      <c r="E9" s="8">
        <v>0</v>
      </c>
      <c r="F9" s="8">
        <v>0</v>
      </c>
    </row>
    <row r="10" spans="1:6" ht="25.5" x14ac:dyDescent="0.25">
      <c r="A10" s="15" t="s">
        <v>65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5">
      <c r="A11" s="15"/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5">
      <c r="A12" s="9" t="s">
        <v>66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</row>
    <row r="13" spans="1:6" x14ac:dyDescent="0.25">
      <c r="A13" s="22" t="s">
        <v>57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5">
      <c r="A14" s="11" t="s">
        <v>58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</row>
    <row r="15" spans="1:6" x14ac:dyDescent="0.25">
      <c r="A15" s="22" t="s">
        <v>59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</row>
    <row r="16" spans="1:6" x14ac:dyDescent="0.25">
      <c r="A16" s="11" t="s">
        <v>60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8"/>
  <sheetViews>
    <sheetView workbookViewId="0">
      <selection activeCell="D23" sqref="D23"/>
    </sheetView>
  </sheetViews>
  <sheetFormatPr defaultRowHeight="15" x14ac:dyDescent="0.25"/>
  <cols>
    <col min="1" max="1" width="7.42578125" bestFit="1" customWidth="1"/>
    <col min="2" max="2" width="30" customWidth="1"/>
    <col min="3" max="6" width="25.28515625" customWidth="1"/>
  </cols>
  <sheetData>
    <row r="1" spans="1:6" ht="42" customHeight="1" x14ac:dyDescent="0.25">
      <c r="A1" s="64" t="s">
        <v>33</v>
      </c>
      <c r="B1" s="64"/>
      <c r="C1" s="64"/>
      <c r="D1" s="64"/>
      <c r="E1" s="64"/>
      <c r="F1" s="64"/>
    </row>
    <row r="2" spans="1:6" ht="18" x14ac:dyDescent="0.25">
      <c r="A2" s="4"/>
      <c r="B2" s="4"/>
      <c r="C2" s="4"/>
      <c r="D2" s="4"/>
      <c r="E2" s="5"/>
      <c r="F2" s="5"/>
    </row>
    <row r="3" spans="1:6" ht="18" customHeight="1" x14ac:dyDescent="0.25">
      <c r="A3" s="64" t="s">
        <v>17</v>
      </c>
      <c r="B3" s="65"/>
      <c r="C3" s="65"/>
      <c r="D3" s="65"/>
      <c r="E3" s="65"/>
      <c r="F3" s="65"/>
    </row>
    <row r="4" spans="1:6" ht="18" x14ac:dyDescent="0.25">
      <c r="A4" s="4"/>
      <c r="B4" s="4"/>
      <c r="C4" s="4"/>
      <c r="D4" s="4"/>
      <c r="E4" s="5"/>
      <c r="F4" s="5"/>
    </row>
    <row r="5" spans="1:6" ht="25.5" x14ac:dyDescent="0.25">
      <c r="A5" s="58" t="s">
        <v>19</v>
      </c>
      <c r="B5" s="17" t="s">
        <v>20</v>
      </c>
      <c r="C5" s="17" t="s">
        <v>36</v>
      </c>
      <c r="D5" s="18" t="s">
        <v>34</v>
      </c>
      <c r="E5" s="18" t="s">
        <v>26</v>
      </c>
      <c r="F5" s="18" t="s">
        <v>35</v>
      </c>
    </row>
    <row r="6" spans="1:6" ht="15" customHeight="1" x14ac:dyDescent="0.25">
      <c r="A6" s="83" t="s">
        <v>85</v>
      </c>
      <c r="B6" s="83" t="s">
        <v>86</v>
      </c>
      <c r="C6" s="83" t="s">
        <v>87</v>
      </c>
      <c r="D6" s="84">
        <v>953495.24</v>
      </c>
      <c r="E6" s="85">
        <v>1001170.002</v>
      </c>
      <c r="F6" s="85">
        <v>1051228.5020999999</v>
      </c>
    </row>
    <row r="7" spans="1:6" ht="15" customHeight="1" x14ac:dyDescent="0.25">
      <c r="A7" s="86" t="s">
        <v>88</v>
      </c>
      <c r="B7" s="86" t="s">
        <v>89</v>
      </c>
      <c r="C7" s="86" t="s">
        <v>90</v>
      </c>
      <c r="D7" s="87">
        <v>953495.24</v>
      </c>
      <c r="E7" s="88">
        <v>1001170.002</v>
      </c>
      <c r="F7" s="88">
        <v>1051228.5020999999</v>
      </c>
    </row>
    <row r="8" spans="1:6" ht="15" customHeight="1" x14ac:dyDescent="0.25">
      <c r="A8" s="89" t="s">
        <v>91</v>
      </c>
      <c r="B8" s="89" t="s">
        <v>92</v>
      </c>
      <c r="C8" s="89" t="s">
        <v>93</v>
      </c>
      <c r="D8" s="90">
        <v>953495.24</v>
      </c>
      <c r="E8" s="91">
        <v>1001170.002</v>
      </c>
      <c r="F8" s="91">
        <v>1051228.5020999999</v>
      </c>
    </row>
    <row r="9" spans="1:6" ht="39" x14ac:dyDescent="0.25">
      <c r="A9" s="92" t="s">
        <v>94</v>
      </c>
      <c r="B9" s="92" t="s">
        <v>95</v>
      </c>
      <c r="C9" s="92" t="s">
        <v>96</v>
      </c>
      <c r="D9" s="93">
        <v>114423.63</v>
      </c>
      <c r="E9" s="94">
        <v>120144.81150000001</v>
      </c>
      <c r="F9" s="94">
        <v>126152.05207500001</v>
      </c>
    </row>
    <row r="10" spans="1:6" ht="26.25" x14ac:dyDescent="0.25">
      <c r="A10" s="95" t="s">
        <v>97</v>
      </c>
      <c r="B10" s="95" t="s">
        <v>98</v>
      </c>
      <c r="C10" s="95" t="s">
        <v>99</v>
      </c>
      <c r="D10" s="96">
        <v>104521.99</v>
      </c>
      <c r="E10" s="97">
        <v>109748.0895</v>
      </c>
      <c r="F10" s="97">
        <v>115235.493975</v>
      </c>
    </row>
    <row r="11" spans="1:6" ht="39" x14ac:dyDescent="0.25">
      <c r="A11" s="98" t="s">
        <v>100</v>
      </c>
      <c r="B11" s="98" t="s">
        <v>101</v>
      </c>
      <c r="C11" s="98" t="s">
        <v>102</v>
      </c>
      <c r="D11" s="99">
        <v>60000</v>
      </c>
      <c r="E11" s="100">
        <v>63000</v>
      </c>
      <c r="F11" s="100">
        <v>66150</v>
      </c>
    </row>
    <row r="12" spans="1:6" ht="15" customHeight="1" x14ac:dyDescent="0.25">
      <c r="A12" s="101" t="s">
        <v>103</v>
      </c>
      <c r="B12" s="101" t="s">
        <v>104</v>
      </c>
      <c r="C12" s="101" t="s">
        <v>105</v>
      </c>
      <c r="D12" s="102">
        <v>60000</v>
      </c>
      <c r="E12" s="103">
        <v>63000</v>
      </c>
      <c r="F12" s="103">
        <v>66150</v>
      </c>
    </row>
    <row r="13" spans="1:6" ht="14.25" customHeight="1" x14ac:dyDescent="0.25">
      <c r="A13" s="104" t="s">
        <v>106</v>
      </c>
      <c r="B13" s="104" t="s">
        <v>107</v>
      </c>
      <c r="C13" s="104" t="s">
        <v>108</v>
      </c>
      <c r="D13" s="105">
        <v>60000</v>
      </c>
      <c r="E13" s="106">
        <v>63000</v>
      </c>
      <c r="F13" s="106">
        <v>66150</v>
      </c>
    </row>
    <row r="14" spans="1:6" ht="15" customHeight="1" x14ac:dyDescent="0.25">
      <c r="A14" s="107" t="s">
        <v>100</v>
      </c>
      <c r="B14" s="98" t="s">
        <v>101</v>
      </c>
      <c r="C14" s="98" t="s">
        <v>109</v>
      </c>
      <c r="D14" s="99">
        <v>44521.99</v>
      </c>
      <c r="E14" s="100">
        <v>46748.089499999995</v>
      </c>
      <c r="F14" s="100">
        <v>49085.493974999998</v>
      </c>
    </row>
    <row r="15" spans="1:6" x14ac:dyDescent="0.25">
      <c r="A15" s="101" t="s">
        <v>103</v>
      </c>
      <c r="B15" s="101" t="s">
        <v>104</v>
      </c>
      <c r="C15" s="101" t="s">
        <v>105</v>
      </c>
      <c r="D15" s="102">
        <v>44521.99</v>
      </c>
      <c r="E15" s="103">
        <v>46748.089499999995</v>
      </c>
      <c r="F15" s="103">
        <v>49085.493974999998</v>
      </c>
    </row>
    <row r="16" spans="1:6" x14ac:dyDescent="0.25">
      <c r="A16" s="104" t="s">
        <v>110</v>
      </c>
      <c r="B16" s="104" t="s">
        <v>111</v>
      </c>
      <c r="C16" s="104" t="s">
        <v>112</v>
      </c>
      <c r="D16" s="105">
        <v>750</v>
      </c>
      <c r="E16" s="106">
        <v>787.5</v>
      </c>
      <c r="F16" s="106">
        <v>826.875</v>
      </c>
    </row>
    <row r="17" spans="1:6" ht="15" customHeight="1" x14ac:dyDescent="0.25">
      <c r="A17" s="104" t="s">
        <v>113</v>
      </c>
      <c r="B17" s="104" t="s">
        <v>114</v>
      </c>
      <c r="C17" s="104" t="s">
        <v>115</v>
      </c>
      <c r="D17" s="105">
        <v>120</v>
      </c>
      <c r="E17" s="106">
        <v>126</v>
      </c>
      <c r="F17" s="106">
        <v>132.30000000000001</v>
      </c>
    </row>
    <row r="18" spans="1:6" ht="26.25" x14ac:dyDescent="0.25">
      <c r="A18" s="104" t="s">
        <v>116</v>
      </c>
      <c r="B18" s="104" t="s">
        <v>117</v>
      </c>
      <c r="C18" s="104" t="s">
        <v>118</v>
      </c>
      <c r="D18" s="105">
        <v>250</v>
      </c>
      <c r="E18" s="106">
        <v>262.5</v>
      </c>
      <c r="F18" s="106">
        <v>275.625</v>
      </c>
    </row>
    <row r="19" spans="1:6" ht="26.25" x14ac:dyDescent="0.25">
      <c r="A19" s="104" t="s">
        <v>119</v>
      </c>
      <c r="B19" s="104" t="s">
        <v>120</v>
      </c>
      <c r="C19" s="104" t="s">
        <v>121</v>
      </c>
      <c r="D19" s="105">
        <v>1400</v>
      </c>
      <c r="E19" s="106">
        <v>1470</v>
      </c>
      <c r="F19" s="106">
        <v>1543.5</v>
      </c>
    </row>
    <row r="20" spans="1:6" x14ac:dyDescent="0.25">
      <c r="A20" s="104" t="s">
        <v>122</v>
      </c>
      <c r="B20" s="104" t="s">
        <v>123</v>
      </c>
      <c r="C20" s="104" t="s">
        <v>124</v>
      </c>
      <c r="D20" s="105">
        <v>15750</v>
      </c>
      <c r="E20" s="106">
        <v>16537.5</v>
      </c>
      <c r="F20" s="106">
        <v>17364.375</v>
      </c>
    </row>
    <row r="21" spans="1:6" ht="26.25" x14ac:dyDescent="0.25">
      <c r="A21" s="104" t="s">
        <v>125</v>
      </c>
      <c r="B21" s="104" t="s">
        <v>126</v>
      </c>
      <c r="C21" s="104" t="s">
        <v>127</v>
      </c>
      <c r="D21" s="105">
        <v>500</v>
      </c>
      <c r="E21" s="106">
        <v>525</v>
      </c>
      <c r="F21" s="106">
        <v>551.25</v>
      </c>
    </row>
    <row r="22" spans="1:6" x14ac:dyDescent="0.25">
      <c r="A22" s="104" t="s">
        <v>128</v>
      </c>
      <c r="B22" s="104" t="s">
        <v>129</v>
      </c>
      <c r="C22" s="104" t="s">
        <v>130</v>
      </c>
      <c r="D22" s="105">
        <v>100</v>
      </c>
      <c r="E22" s="106">
        <v>105</v>
      </c>
      <c r="F22" s="106">
        <v>110.25</v>
      </c>
    </row>
    <row r="23" spans="1:6" ht="26.25" x14ac:dyDescent="0.25">
      <c r="A23" s="104" t="s">
        <v>106</v>
      </c>
      <c r="B23" s="104" t="s">
        <v>131</v>
      </c>
      <c r="C23" s="104" t="s">
        <v>108</v>
      </c>
      <c r="D23" s="105">
        <v>4900</v>
      </c>
      <c r="E23" s="106">
        <v>5145</v>
      </c>
      <c r="F23" s="106">
        <v>5402.25</v>
      </c>
    </row>
    <row r="24" spans="1:6" ht="26.25" x14ac:dyDescent="0.25">
      <c r="A24" s="104" t="s">
        <v>132</v>
      </c>
      <c r="B24" s="104" t="s">
        <v>133</v>
      </c>
      <c r="C24" s="104" t="s">
        <v>134</v>
      </c>
      <c r="D24" s="105">
        <v>7000</v>
      </c>
      <c r="E24" s="106">
        <v>7350</v>
      </c>
      <c r="F24" s="106">
        <v>7717.5</v>
      </c>
    </row>
    <row r="25" spans="1:6" x14ac:dyDescent="0.25">
      <c r="A25" s="104" t="s">
        <v>135</v>
      </c>
      <c r="B25" s="104" t="s">
        <v>136</v>
      </c>
      <c r="C25" s="104" t="s">
        <v>137</v>
      </c>
      <c r="D25" s="105">
        <v>6030.09</v>
      </c>
      <c r="E25" s="106">
        <v>6331.5945000000002</v>
      </c>
      <c r="F25" s="106">
        <v>6648.1742250000007</v>
      </c>
    </row>
    <row r="26" spans="1:6" ht="26.25" x14ac:dyDescent="0.25">
      <c r="A26" s="104" t="s">
        <v>138</v>
      </c>
      <c r="B26" s="104" t="s">
        <v>139</v>
      </c>
      <c r="C26" s="104" t="s">
        <v>140</v>
      </c>
      <c r="D26" s="105">
        <v>2401</v>
      </c>
      <c r="E26" s="106">
        <v>2521.0500000000002</v>
      </c>
      <c r="F26" s="106">
        <v>2647.1025</v>
      </c>
    </row>
    <row r="27" spans="1:6" ht="26.25" x14ac:dyDescent="0.25">
      <c r="A27" s="104" t="s">
        <v>141</v>
      </c>
      <c r="B27" s="104" t="s">
        <v>142</v>
      </c>
      <c r="C27" s="104" t="s">
        <v>143</v>
      </c>
      <c r="D27" s="105">
        <v>600.9</v>
      </c>
      <c r="E27" s="106">
        <v>630.94499999999994</v>
      </c>
      <c r="F27" s="106">
        <v>662.4922499999999</v>
      </c>
    </row>
    <row r="28" spans="1:6" x14ac:dyDescent="0.25">
      <c r="A28" s="104" t="s">
        <v>144</v>
      </c>
      <c r="B28" s="104" t="s">
        <v>145</v>
      </c>
      <c r="C28" s="104" t="s">
        <v>146</v>
      </c>
      <c r="D28" s="105">
        <v>200</v>
      </c>
      <c r="E28" s="106">
        <v>210</v>
      </c>
      <c r="F28" s="106">
        <v>220.5</v>
      </c>
    </row>
    <row r="29" spans="1:6" x14ac:dyDescent="0.25">
      <c r="A29" s="104" t="s">
        <v>147</v>
      </c>
      <c r="B29" s="104" t="s">
        <v>148</v>
      </c>
      <c r="C29" s="104" t="s">
        <v>149</v>
      </c>
      <c r="D29" s="105">
        <v>620</v>
      </c>
      <c r="E29" s="106">
        <v>651</v>
      </c>
      <c r="F29" s="106">
        <v>683.55</v>
      </c>
    </row>
    <row r="30" spans="1:6" x14ac:dyDescent="0.25">
      <c r="A30" s="104" t="s">
        <v>150</v>
      </c>
      <c r="B30" s="104" t="s">
        <v>151</v>
      </c>
      <c r="C30" s="104" t="s">
        <v>152</v>
      </c>
      <c r="D30" s="105">
        <v>3000</v>
      </c>
      <c r="E30" s="106">
        <v>3150</v>
      </c>
      <c r="F30" s="106">
        <v>3307.5</v>
      </c>
    </row>
    <row r="31" spans="1:6" ht="26.25" x14ac:dyDescent="0.25">
      <c r="A31" s="104" t="s">
        <v>153</v>
      </c>
      <c r="B31" s="104" t="s">
        <v>154</v>
      </c>
      <c r="C31" s="104" t="s">
        <v>155</v>
      </c>
      <c r="D31" s="105">
        <v>900</v>
      </c>
      <c r="E31" s="106">
        <v>945</v>
      </c>
      <c r="F31" s="106">
        <v>992.25</v>
      </c>
    </row>
    <row r="32" spans="1:6" ht="51.75" x14ac:dyDescent="0.25">
      <c r="A32" s="95" t="s">
        <v>97</v>
      </c>
      <c r="B32" s="95" t="s">
        <v>156</v>
      </c>
      <c r="C32" s="95" t="s">
        <v>157</v>
      </c>
      <c r="D32" s="96">
        <v>9901.64</v>
      </c>
      <c r="E32" s="97">
        <v>10396.722</v>
      </c>
      <c r="F32" s="97">
        <v>10916.5581</v>
      </c>
    </row>
    <row r="33" spans="1:6" ht="26.25" x14ac:dyDescent="0.25">
      <c r="A33" s="98" t="s">
        <v>100</v>
      </c>
      <c r="B33" s="98" t="s">
        <v>158</v>
      </c>
      <c r="C33" s="98" t="s">
        <v>159</v>
      </c>
      <c r="D33" s="99">
        <v>9901.64</v>
      </c>
      <c r="E33" s="100">
        <v>10396.722</v>
      </c>
      <c r="F33" s="100">
        <v>10916.5581</v>
      </c>
    </row>
    <row r="34" spans="1:6" x14ac:dyDescent="0.25">
      <c r="A34" s="101" t="s">
        <v>103</v>
      </c>
      <c r="B34" s="101" t="s">
        <v>104</v>
      </c>
      <c r="C34" s="101" t="s">
        <v>160</v>
      </c>
      <c r="D34" s="102">
        <v>9901.64</v>
      </c>
      <c r="E34" s="103">
        <v>10396.722</v>
      </c>
      <c r="F34" s="103">
        <v>10916.5581</v>
      </c>
    </row>
    <row r="35" spans="1:6" x14ac:dyDescent="0.25">
      <c r="A35" s="104" t="s">
        <v>161</v>
      </c>
      <c r="B35" s="104" t="s">
        <v>162</v>
      </c>
      <c r="C35" s="104" t="s">
        <v>163</v>
      </c>
      <c r="D35" s="105">
        <v>5160</v>
      </c>
      <c r="E35" s="106">
        <v>5418</v>
      </c>
      <c r="F35" s="106">
        <v>5688.9</v>
      </c>
    </row>
    <row r="36" spans="1:6" ht="26.25" x14ac:dyDescent="0.25">
      <c r="A36" s="104" t="s">
        <v>164</v>
      </c>
      <c r="B36" s="104" t="s">
        <v>165</v>
      </c>
      <c r="C36" s="104" t="s">
        <v>166</v>
      </c>
      <c r="D36" s="105">
        <v>851.64</v>
      </c>
      <c r="E36" s="106">
        <v>894.22199999999998</v>
      </c>
      <c r="F36" s="106">
        <v>938.93309999999997</v>
      </c>
    </row>
    <row r="37" spans="1:6" ht="26.25" x14ac:dyDescent="0.25">
      <c r="A37" s="104" t="s">
        <v>167</v>
      </c>
      <c r="B37" s="104" t="s">
        <v>168</v>
      </c>
      <c r="C37" s="104" t="s">
        <v>169</v>
      </c>
      <c r="D37" s="105">
        <v>690</v>
      </c>
      <c r="E37" s="106">
        <v>724.5</v>
      </c>
      <c r="F37" s="106">
        <v>760.72500000000002</v>
      </c>
    </row>
    <row r="38" spans="1:6" ht="26.25" x14ac:dyDescent="0.25">
      <c r="A38" s="104" t="s">
        <v>116</v>
      </c>
      <c r="B38" s="104" t="s">
        <v>170</v>
      </c>
      <c r="C38" s="104" t="s">
        <v>118</v>
      </c>
      <c r="D38" s="105">
        <v>2600</v>
      </c>
      <c r="E38" s="106">
        <v>2730</v>
      </c>
      <c r="F38" s="106">
        <v>2866.5</v>
      </c>
    </row>
    <row r="39" spans="1:6" ht="26.25" x14ac:dyDescent="0.25">
      <c r="A39" s="104" t="s">
        <v>119</v>
      </c>
      <c r="B39" s="104" t="s">
        <v>171</v>
      </c>
      <c r="C39" s="104" t="s">
        <v>121</v>
      </c>
      <c r="D39" s="105">
        <v>300</v>
      </c>
      <c r="E39" s="106">
        <v>315</v>
      </c>
      <c r="F39" s="106">
        <v>330.75</v>
      </c>
    </row>
    <row r="40" spans="1:6" x14ac:dyDescent="0.25">
      <c r="A40" s="104" t="s">
        <v>122</v>
      </c>
      <c r="B40" s="104" t="s">
        <v>172</v>
      </c>
      <c r="C40" s="104" t="s">
        <v>124</v>
      </c>
      <c r="D40" s="105">
        <v>300</v>
      </c>
      <c r="E40" s="106">
        <v>315</v>
      </c>
      <c r="F40" s="106">
        <v>330.75</v>
      </c>
    </row>
    <row r="41" spans="1:6" ht="39" x14ac:dyDescent="0.25">
      <c r="A41" s="92" t="s">
        <v>94</v>
      </c>
      <c r="B41" s="92" t="s">
        <v>173</v>
      </c>
      <c r="C41" s="92" t="s">
        <v>174</v>
      </c>
      <c r="D41" s="93">
        <v>800</v>
      </c>
      <c r="E41" s="94">
        <v>840</v>
      </c>
      <c r="F41" s="94">
        <v>882</v>
      </c>
    </row>
    <row r="42" spans="1:6" ht="26.25" x14ac:dyDescent="0.25">
      <c r="A42" s="95" t="s">
        <v>97</v>
      </c>
      <c r="B42" s="95" t="s">
        <v>175</v>
      </c>
      <c r="C42" s="95" t="s">
        <v>174</v>
      </c>
      <c r="D42" s="96">
        <v>800</v>
      </c>
      <c r="E42" s="97">
        <v>840</v>
      </c>
      <c r="F42" s="97">
        <v>882</v>
      </c>
    </row>
    <row r="43" spans="1:6" ht="26.25" x14ac:dyDescent="0.25">
      <c r="A43" s="98" t="s">
        <v>100</v>
      </c>
      <c r="B43" s="98" t="s">
        <v>176</v>
      </c>
      <c r="C43" s="98" t="s">
        <v>177</v>
      </c>
      <c r="D43" s="99">
        <v>400</v>
      </c>
      <c r="E43" s="100">
        <v>420</v>
      </c>
      <c r="F43" s="100">
        <v>441</v>
      </c>
    </row>
    <row r="44" spans="1:6" x14ac:dyDescent="0.25">
      <c r="A44" s="101" t="s">
        <v>103</v>
      </c>
      <c r="B44" s="101" t="s">
        <v>104</v>
      </c>
      <c r="C44" s="101" t="s">
        <v>105</v>
      </c>
      <c r="D44" s="102">
        <v>400</v>
      </c>
      <c r="E44" s="103">
        <v>420</v>
      </c>
      <c r="F44" s="103">
        <v>441</v>
      </c>
    </row>
    <row r="45" spans="1:6" x14ac:dyDescent="0.25">
      <c r="A45" s="104" t="s">
        <v>178</v>
      </c>
      <c r="B45" s="104" t="s">
        <v>179</v>
      </c>
      <c r="C45" s="104" t="s">
        <v>180</v>
      </c>
      <c r="D45" s="105">
        <v>400</v>
      </c>
      <c r="E45" s="106">
        <v>420</v>
      </c>
      <c r="F45" s="106">
        <v>441</v>
      </c>
    </row>
    <row r="46" spans="1:6" ht="26.25" x14ac:dyDescent="0.25">
      <c r="A46" s="98" t="s">
        <v>100</v>
      </c>
      <c r="B46" s="98" t="s">
        <v>176</v>
      </c>
      <c r="C46" s="98" t="s">
        <v>181</v>
      </c>
      <c r="D46" s="99">
        <v>400</v>
      </c>
      <c r="E46" s="100">
        <v>420</v>
      </c>
      <c r="F46" s="100">
        <v>441</v>
      </c>
    </row>
    <row r="47" spans="1:6" x14ac:dyDescent="0.25">
      <c r="A47" s="101" t="s">
        <v>103</v>
      </c>
      <c r="B47" s="101" t="s">
        <v>104</v>
      </c>
      <c r="C47" s="101" t="s">
        <v>105</v>
      </c>
      <c r="D47" s="102">
        <v>400</v>
      </c>
      <c r="E47" s="103">
        <v>420</v>
      </c>
      <c r="F47" s="103">
        <v>441</v>
      </c>
    </row>
    <row r="48" spans="1:6" x14ac:dyDescent="0.25">
      <c r="A48" s="104" t="s">
        <v>178</v>
      </c>
      <c r="B48" s="104" t="s">
        <v>182</v>
      </c>
      <c r="C48" s="104" t="s">
        <v>180</v>
      </c>
      <c r="D48" s="105">
        <v>400</v>
      </c>
      <c r="E48" s="106">
        <v>420</v>
      </c>
      <c r="F48" s="106">
        <v>441</v>
      </c>
    </row>
    <row r="49" spans="1:6" ht="39" x14ac:dyDescent="0.25">
      <c r="A49" s="92" t="s">
        <v>94</v>
      </c>
      <c r="B49" s="92" t="s">
        <v>183</v>
      </c>
      <c r="C49" s="92" t="s">
        <v>96</v>
      </c>
      <c r="D49" s="93">
        <v>838271.61</v>
      </c>
      <c r="E49" s="94">
        <v>880185.19050000003</v>
      </c>
      <c r="F49" s="94">
        <v>924194.45002500003</v>
      </c>
    </row>
    <row r="50" spans="1:6" ht="26.25" x14ac:dyDescent="0.25">
      <c r="A50" s="95" t="s">
        <v>97</v>
      </c>
      <c r="B50" s="95" t="s">
        <v>184</v>
      </c>
      <c r="C50" s="95" t="s">
        <v>185</v>
      </c>
      <c r="D50" s="96">
        <v>835558.61</v>
      </c>
      <c r="E50" s="97">
        <v>877336.5405</v>
      </c>
      <c r="F50" s="97">
        <v>921203.36752500001</v>
      </c>
    </row>
    <row r="51" spans="1:6" ht="51.75" x14ac:dyDescent="0.25">
      <c r="A51" s="98" t="s">
        <v>100</v>
      </c>
      <c r="B51" s="98" t="s">
        <v>186</v>
      </c>
      <c r="C51" s="98" t="s">
        <v>187</v>
      </c>
      <c r="D51" s="99">
        <v>774191.88</v>
      </c>
      <c r="E51" s="100">
        <v>812901.47400000005</v>
      </c>
      <c r="F51" s="100">
        <v>853546.5477</v>
      </c>
    </row>
    <row r="52" spans="1:6" x14ac:dyDescent="0.25">
      <c r="A52" s="101" t="s">
        <v>103</v>
      </c>
      <c r="B52" s="101" t="s">
        <v>104</v>
      </c>
      <c r="C52" s="101" t="s">
        <v>160</v>
      </c>
      <c r="D52" s="102">
        <v>774191.88</v>
      </c>
      <c r="E52" s="103">
        <v>812901.47400000005</v>
      </c>
      <c r="F52" s="103">
        <v>853546.5477</v>
      </c>
    </row>
    <row r="53" spans="1:6" x14ac:dyDescent="0.25">
      <c r="A53" s="104" t="s">
        <v>161</v>
      </c>
      <c r="B53" s="104" t="s">
        <v>188</v>
      </c>
      <c r="C53" s="104" t="s">
        <v>163</v>
      </c>
      <c r="D53" s="105">
        <v>579669</v>
      </c>
      <c r="E53" s="106">
        <v>608652.44999999995</v>
      </c>
      <c r="F53" s="106">
        <v>639085.07250000001</v>
      </c>
    </row>
    <row r="54" spans="1:6" x14ac:dyDescent="0.25">
      <c r="A54" s="104" t="s">
        <v>189</v>
      </c>
      <c r="B54" s="104" t="s">
        <v>190</v>
      </c>
      <c r="C54" s="104" t="s">
        <v>191</v>
      </c>
      <c r="D54" s="105">
        <v>17712.98</v>
      </c>
      <c r="E54" s="106">
        <v>18598.629000000001</v>
      </c>
      <c r="F54" s="106">
        <v>19528.560450000001</v>
      </c>
    </row>
    <row r="55" spans="1:6" x14ac:dyDescent="0.25">
      <c r="A55" s="104" t="s">
        <v>192</v>
      </c>
      <c r="B55" s="104" t="s">
        <v>193</v>
      </c>
      <c r="C55" s="104" t="s">
        <v>194</v>
      </c>
      <c r="D55" s="105">
        <v>3000</v>
      </c>
      <c r="E55" s="106">
        <v>3150</v>
      </c>
      <c r="F55" s="106">
        <v>3307.5</v>
      </c>
    </row>
    <row r="56" spans="1:6" ht="26.25" x14ac:dyDescent="0.25">
      <c r="A56" s="104" t="s">
        <v>195</v>
      </c>
      <c r="B56" s="104" t="s">
        <v>196</v>
      </c>
      <c r="C56" s="104" t="s">
        <v>197</v>
      </c>
      <c r="D56" s="105">
        <v>13465.1</v>
      </c>
      <c r="E56" s="106">
        <v>14138.355</v>
      </c>
      <c r="F56" s="106">
        <v>14845.27275</v>
      </c>
    </row>
    <row r="57" spans="1:6" ht="26.25" x14ac:dyDescent="0.25">
      <c r="A57" s="104" t="s">
        <v>164</v>
      </c>
      <c r="B57" s="104" t="s">
        <v>198</v>
      </c>
      <c r="C57" s="104" t="s">
        <v>166</v>
      </c>
      <c r="D57" s="105">
        <v>95645.28</v>
      </c>
      <c r="E57" s="106">
        <v>100427.54399999999</v>
      </c>
      <c r="F57" s="106">
        <v>105448.9212</v>
      </c>
    </row>
    <row r="58" spans="1:6" ht="26.25" x14ac:dyDescent="0.25">
      <c r="A58" s="104" t="s">
        <v>167</v>
      </c>
      <c r="B58" s="104" t="s">
        <v>199</v>
      </c>
      <c r="C58" s="104" t="s">
        <v>169</v>
      </c>
      <c r="D58" s="105">
        <v>61199.519999999997</v>
      </c>
      <c r="E58" s="106">
        <v>64259.495999999999</v>
      </c>
      <c r="F58" s="106">
        <v>67472.470799999996</v>
      </c>
    </row>
    <row r="59" spans="1:6" ht="26.25" x14ac:dyDescent="0.25">
      <c r="A59" s="104" t="s">
        <v>200</v>
      </c>
      <c r="B59" s="104" t="s">
        <v>201</v>
      </c>
      <c r="C59" s="104" t="s">
        <v>202</v>
      </c>
      <c r="D59" s="105">
        <v>3500</v>
      </c>
      <c r="E59" s="106">
        <v>3675</v>
      </c>
      <c r="F59" s="106">
        <v>3858.75</v>
      </c>
    </row>
    <row r="60" spans="1:6" ht="26.25" x14ac:dyDescent="0.25">
      <c r="A60" s="98" t="s">
        <v>100</v>
      </c>
      <c r="B60" s="98" t="s">
        <v>203</v>
      </c>
      <c r="C60" s="98" t="s">
        <v>204</v>
      </c>
      <c r="D60" s="99">
        <v>2500</v>
      </c>
      <c r="E60" s="100">
        <v>2625</v>
      </c>
      <c r="F60" s="100">
        <v>2756.25</v>
      </c>
    </row>
    <row r="61" spans="1:6" x14ac:dyDescent="0.25">
      <c r="A61" s="101" t="s">
        <v>103</v>
      </c>
      <c r="B61" s="101" t="s">
        <v>104</v>
      </c>
      <c r="C61" s="101" t="s">
        <v>160</v>
      </c>
      <c r="D61" s="102">
        <v>2500</v>
      </c>
      <c r="E61" s="103">
        <v>2625</v>
      </c>
      <c r="F61" s="103">
        <v>2756.25</v>
      </c>
    </row>
    <row r="62" spans="1:6" x14ac:dyDescent="0.25">
      <c r="A62" s="104" t="s">
        <v>205</v>
      </c>
      <c r="B62" s="104" t="s">
        <v>206</v>
      </c>
      <c r="C62" s="104" t="s">
        <v>207</v>
      </c>
      <c r="D62" s="105">
        <v>2500</v>
      </c>
      <c r="E62" s="106">
        <v>2625</v>
      </c>
      <c r="F62" s="106">
        <v>2756.25</v>
      </c>
    </row>
    <row r="63" spans="1:6" ht="26.25" x14ac:dyDescent="0.25">
      <c r="A63" s="98" t="s">
        <v>100</v>
      </c>
      <c r="B63" s="98" t="s">
        <v>208</v>
      </c>
      <c r="C63" s="98" t="s">
        <v>209</v>
      </c>
      <c r="D63" s="99">
        <v>17280</v>
      </c>
      <c r="E63" s="100">
        <v>18144</v>
      </c>
      <c r="F63" s="100">
        <v>19051.2</v>
      </c>
    </row>
    <row r="64" spans="1:6" x14ac:dyDescent="0.25">
      <c r="A64" s="101" t="s">
        <v>103</v>
      </c>
      <c r="B64" s="101" t="s">
        <v>104</v>
      </c>
      <c r="C64" s="101" t="s">
        <v>160</v>
      </c>
      <c r="D64" s="102">
        <v>17280</v>
      </c>
      <c r="E64" s="103">
        <v>18144</v>
      </c>
      <c r="F64" s="103">
        <v>19051.2</v>
      </c>
    </row>
    <row r="65" spans="1:6" x14ac:dyDescent="0.25">
      <c r="A65" s="104" t="s">
        <v>178</v>
      </c>
      <c r="B65" s="104" t="s">
        <v>210</v>
      </c>
      <c r="C65" s="104" t="s">
        <v>180</v>
      </c>
      <c r="D65" s="105">
        <v>17280</v>
      </c>
      <c r="E65" s="106">
        <v>18144</v>
      </c>
      <c r="F65" s="106">
        <v>19051.2</v>
      </c>
    </row>
    <row r="66" spans="1:6" ht="26.25" x14ac:dyDescent="0.25">
      <c r="A66" s="98" t="s">
        <v>100</v>
      </c>
      <c r="B66" s="98" t="s">
        <v>211</v>
      </c>
      <c r="C66" s="98" t="s">
        <v>212</v>
      </c>
      <c r="D66" s="99">
        <v>41586.730000000003</v>
      </c>
      <c r="E66" s="100">
        <v>43666.066500000001</v>
      </c>
      <c r="F66" s="100">
        <v>45849.369825000002</v>
      </c>
    </row>
    <row r="67" spans="1:6" x14ac:dyDescent="0.25">
      <c r="A67" s="101" t="s">
        <v>103</v>
      </c>
      <c r="B67" s="101" t="s">
        <v>104</v>
      </c>
      <c r="C67" s="101" t="s">
        <v>160</v>
      </c>
      <c r="D67" s="102">
        <v>41586.730000000003</v>
      </c>
      <c r="E67" s="103">
        <v>43666.066500000001</v>
      </c>
      <c r="F67" s="103">
        <v>45849.369825000002</v>
      </c>
    </row>
    <row r="68" spans="1:6" x14ac:dyDescent="0.25">
      <c r="A68" s="104" t="s">
        <v>110</v>
      </c>
      <c r="B68" s="104" t="s">
        <v>213</v>
      </c>
      <c r="C68" s="104" t="s">
        <v>112</v>
      </c>
      <c r="D68" s="105">
        <v>5000</v>
      </c>
      <c r="E68" s="106">
        <v>5250</v>
      </c>
      <c r="F68" s="106">
        <v>5512.5</v>
      </c>
    </row>
    <row r="69" spans="1:6" ht="26.25" x14ac:dyDescent="0.25">
      <c r="A69" s="104" t="s">
        <v>113</v>
      </c>
      <c r="B69" s="104" t="s">
        <v>214</v>
      </c>
      <c r="C69" s="104" t="s">
        <v>115</v>
      </c>
      <c r="D69" s="105">
        <v>1000</v>
      </c>
      <c r="E69" s="106">
        <v>1050</v>
      </c>
      <c r="F69" s="106">
        <v>1102.5</v>
      </c>
    </row>
    <row r="70" spans="1:6" ht="26.25" x14ac:dyDescent="0.25">
      <c r="A70" s="104" t="s">
        <v>116</v>
      </c>
      <c r="B70" s="104" t="s">
        <v>215</v>
      </c>
      <c r="C70" s="104" t="s">
        <v>118</v>
      </c>
      <c r="D70" s="105">
        <v>3000</v>
      </c>
      <c r="E70" s="106">
        <v>3150</v>
      </c>
      <c r="F70" s="106">
        <v>3307.5</v>
      </c>
    </row>
    <row r="71" spans="1:6" ht="26.25" x14ac:dyDescent="0.25">
      <c r="A71" s="104" t="s">
        <v>119</v>
      </c>
      <c r="B71" s="104" t="s">
        <v>216</v>
      </c>
      <c r="C71" s="104" t="s">
        <v>121</v>
      </c>
      <c r="D71" s="105">
        <v>2000</v>
      </c>
      <c r="E71" s="106">
        <v>2100</v>
      </c>
      <c r="F71" s="106">
        <v>2205</v>
      </c>
    </row>
    <row r="72" spans="1:6" ht="26.25" x14ac:dyDescent="0.25">
      <c r="A72" s="104" t="s">
        <v>132</v>
      </c>
      <c r="B72" s="104" t="s">
        <v>217</v>
      </c>
      <c r="C72" s="104" t="s">
        <v>134</v>
      </c>
      <c r="D72" s="105">
        <v>30586.73</v>
      </c>
      <c r="E72" s="106">
        <v>32116.066500000001</v>
      </c>
      <c r="F72" s="106">
        <v>33721.869825000002</v>
      </c>
    </row>
    <row r="73" spans="1:6" ht="26.25" x14ac:dyDescent="0.25">
      <c r="A73" s="95" t="s">
        <v>97</v>
      </c>
      <c r="B73" s="95" t="s">
        <v>218</v>
      </c>
      <c r="C73" s="95" t="s">
        <v>219</v>
      </c>
      <c r="D73" s="96">
        <v>2713</v>
      </c>
      <c r="E73" s="97">
        <v>2848.65</v>
      </c>
      <c r="F73" s="97">
        <v>2991.0825</v>
      </c>
    </row>
    <row r="74" spans="1:6" ht="26.25" x14ac:dyDescent="0.25">
      <c r="A74" s="98" t="s">
        <v>100</v>
      </c>
      <c r="B74" s="98" t="s">
        <v>220</v>
      </c>
      <c r="C74" s="98" t="s">
        <v>221</v>
      </c>
      <c r="D74" s="99">
        <v>2713</v>
      </c>
      <c r="E74" s="100">
        <v>2848.65</v>
      </c>
      <c r="F74" s="100">
        <v>2991.0825</v>
      </c>
    </row>
    <row r="75" spans="1:6" x14ac:dyDescent="0.25">
      <c r="A75" s="101" t="s">
        <v>103</v>
      </c>
      <c r="B75" s="101" t="s">
        <v>104</v>
      </c>
      <c r="C75" s="101" t="s">
        <v>222</v>
      </c>
      <c r="D75" s="102">
        <v>2713</v>
      </c>
      <c r="E75" s="103">
        <v>2848.65</v>
      </c>
      <c r="F75" s="103">
        <v>2991.0825</v>
      </c>
    </row>
    <row r="76" spans="1:6" ht="26.25" x14ac:dyDescent="0.25">
      <c r="A76" s="104" t="s">
        <v>119</v>
      </c>
      <c r="B76" s="104" t="s">
        <v>223</v>
      </c>
      <c r="C76" s="104" t="s">
        <v>121</v>
      </c>
      <c r="D76" s="105">
        <v>215</v>
      </c>
      <c r="E76" s="106">
        <v>225.75</v>
      </c>
      <c r="F76" s="106">
        <v>237.03749999999999</v>
      </c>
    </row>
    <row r="77" spans="1:6" x14ac:dyDescent="0.25">
      <c r="A77" s="104" t="s">
        <v>122</v>
      </c>
      <c r="B77" s="104" t="s">
        <v>224</v>
      </c>
      <c r="C77" s="104" t="s">
        <v>124</v>
      </c>
      <c r="D77" s="105">
        <v>2418</v>
      </c>
      <c r="E77" s="106">
        <v>2538.9</v>
      </c>
      <c r="F77" s="106">
        <v>2665.8450000000003</v>
      </c>
    </row>
    <row r="78" spans="1:6" x14ac:dyDescent="0.25">
      <c r="A78" s="104" t="s">
        <v>135</v>
      </c>
      <c r="B78" s="104" t="s">
        <v>225</v>
      </c>
      <c r="C78" s="104" t="s">
        <v>137</v>
      </c>
      <c r="D78" s="105">
        <v>80</v>
      </c>
      <c r="E78" s="106">
        <v>84</v>
      </c>
      <c r="F78" s="106">
        <v>88.2</v>
      </c>
    </row>
  </sheetData>
  <mergeCells count="2">
    <mergeCell ref="A1:F1"/>
    <mergeCell ref="A3:F3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Č</cp:lastModifiedBy>
  <cp:lastPrinted>2023-09-07T12:06:01Z</cp:lastPrinted>
  <dcterms:created xsi:type="dcterms:W3CDTF">2022-08-12T12:51:27Z</dcterms:created>
  <dcterms:modified xsi:type="dcterms:W3CDTF">2023-10-08T15:15:23Z</dcterms:modified>
</cp:coreProperties>
</file>